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025"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quot;三公”经费支出决算表" sheetId="7" r:id="rId7"/>
    <sheet name="g08政府性基金预算财政拨款收入支出决算表" sheetId="8" r:id="rId8"/>
  </sheets>
  <definedNames/>
  <calcPr fullCalcOnLoad="1"/>
</workbook>
</file>

<file path=xl/sharedStrings.xml><?xml version="1.0" encoding="utf-8"?>
<sst xmlns="http://schemas.openxmlformats.org/spreadsheetml/2006/main" count="1280" uniqueCount="400">
  <si>
    <r>
      <t>附表</t>
    </r>
    <r>
      <rPr>
        <sz val="10"/>
        <color indexed="8"/>
        <rFont val="Arial"/>
        <family val="2"/>
      </rPr>
      <t>2-1</t>
    </r>
  </si>
  <si>
    <t>收入支出决算总表</t>
  </si>
  <si>
    <t>公开01表</t>
  </si>
  <si>
    <t>部门：甘肃省档案局（汇总）</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</si>
  <si>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</si>
  <si>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</si>
  <si>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</si>
  <si>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</si>
  <si>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</si>
  <si>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</si>
  <si>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</si>
  <si>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</si>
  <si>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</si>
  <si>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</si>
  <si>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</si>
  <si>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</si>
  <si>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</si>
  <si>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</si>
  <si>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</si>
  <si>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</si>
  <si>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</si>
  <si>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</si>
  <si>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</si>
  <si>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</si>
  <si>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</si>
  <si>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</si>
  <si>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</si>
  <si>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</si>
  <si>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</si>
  <si>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</si>
  <si>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</si>
  <si>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</si>
  <si>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</si>
  <si>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</si>
  <si>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</si>
  <si>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</si>
  <si>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</si>
  <si>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</si>
  <si>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</si>
  <si>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</si>
  <si>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</si>
  <si>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</si>
  <si>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</si>
  <si>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</si>
  <si>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</si>
  <si>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</si>
  <si>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</si>
  <si>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</si>
  <si>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</si>
  <si>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</si>
  <si>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</si>
  <si>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</si>
  <si>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</si>
  <si>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</si>
  <si>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</si>
  <si>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</si>
  <si>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</si>
  <si>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</si>
  <si>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</si>
  <si>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</si>
  <si>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</si>
  <si>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</si>
  <si>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</si>
  <si>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</si>
  <si>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</si>
  <si>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</si>
  <si>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</si>
  <si>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</si>
  <si>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</si>
  <si>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</si>
  <si>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</si>
  <si>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</si>
  <si>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</si>
  <si>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</si>
  <si>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</si>
  <si>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</si>
  <si>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</si>
  <si>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</si>
  <si>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</si>
  <si>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</si>
  <si>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</si>
  <si>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</si>
  <si>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</si>
  <si>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</si>
  <si>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</si>
  <si>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</si>
  <si>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</si>
  <si>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</si>
  <si>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</si>
  <si>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</si>
  <si>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</si>
  <si>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</si>
  <si>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</si>
  <si>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</si>
  <si>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</si>
  <si>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</si>
  <si>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</si>
  <si>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</si>
  <si>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</si>
  <si>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</si>
  <si>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</si>
  <si>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</si>
  <si>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</si>
  <si>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</si>
  <si>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</si>
  <si>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</si>
  <si>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</si>
  <si>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</si>
  <si>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r>
      <t>注：本表反映部门本年度的总收支和年末结转结余情况</t>
    </r>
    <r>
      <rPr>
        <sz val="10"/>
        <rFont val="宋体"/>
        <family val="0"/>
      </rPr>
      <t>。</t>
    </r>
  </si>
  <si>
    <t>— 1 —</t>
  </si>
  <si>
    <r>
      <t>附表</t>
    </r>
    <r>
      <rPr>
        <sz val="10"/>
        <color indexed="8"/>
        <rFont val="Arial"/>
        <family val="2"/>
      </rPr>
      <t>2-2</t>
    </r>
  </si>
  <si>
    <t>收入决算表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</si>
  <si>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</si>
  <si>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</si>
  <si>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</si>
  <si>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</si>
  <si>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</si>
  <si>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</si>
  <si>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</si>
  <si>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</si>
  <si>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</si>
  <si>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</si>
  <si>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</si>
  <si>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</si>
  <si>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</si>
  <si>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</si>
  <si>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</si>
  <si>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</si>
  <si>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20126</t>
  </si>
  <si>
    <t>档案事务</t>
  </si>
  <si>
    <t>2012601</t>
  </si>
  <si>
    <t xml:space="preserve">  行政运行</t>
  </si>
  <si>
    <t>2012604</t>
  </si>
  <si>
    <t xml:space="preserve">  档案馆</t>
  </si>
  <si>
    <t>2012699</t>
  </si>
  <si>
    <t xml:space="preserve">  其他档案事务支出</t>
  </si>
  <si>
    <t>20199</t>
  </si>
  <si>
    <t>其他一般公共服务支出</t>
  </si>
  <si>
    <t>2019999</t>
  </si>
  <si>
    <t xml:space="preserve">  其他一般公共服务支出</t>
  </si>
  <si>
    <t>205</t>
  </si>
  <si>
    <t>教育支出</t>
  </si>
  <si>
    <t>20503</t>
  </si>
  <si>
    <t>职业教育</t>
  </si>
  <si>
    <t>2050302</t>
  </si>
  <si>
    <t xml:space="preserve">  中专教育</t>
  </si>
  <si>
    <t>208</t>
  </si>
  <si>
    <t>社会保障和就业支出</t>
  </si>
  <si>
    <t>20805</t>
  </si>
  <si>
    <t>行政事业单位离退休</t>
  </si>
  <si>
    <t>2080501</t>
  </si>
  <si>
    <t xml:space="preserve">  归口管理的行政单位离退休</t>
  </si>
  <si>
    <t>2080502</t>
  </si>
  <si>
    <t xml:space="preserve">  事业单位离退休</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</si>
  <si>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</si>
  <si>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</si>
  <si>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</si>
  <si>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</si>
  <si>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</si>
  <si>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</si>
  <si>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</si>
  <si>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</si>
  <si>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</si>
  <si>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</si>
  <si>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</si>
  <si>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</si>
  <si>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</si>
  <si>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</si>
  <si>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注：本表反映部门本年度取得的各项收入情况。</t>
  </si>
  <si>
    <t>—2—</t>
  </si>
  <si>
    <r>
      <t>附表</t>
    </r>
    <r>
      <rPr>
        <sz val="10"/>
        <color indexed="8"/>
        <rFont val="Arial"/>
        <family val="2"/>
      </rPr>
      <t>2-3</t>
    </r>
  </si>
  <si>
    <t>支出决算表</t>
  </si>
  <si>
    <t>公开03表</t>
  </si>
  <si>
    <t>基本支出</t>
  </si>
  <si>
    <t>项目支出</t>
  </si>
  <si>
    <t>上缴上级支出</t>
  </si>
  <si>
    <t>经营支出</t>
  </si>
  <si>
    <t>对附属单位补助支出</t>
  </si>
  <si>
    <t>注：本表反映部门本年度各项支出情况。</t>
  </si>
  <si>
    <t>— 3 —</t>
  </si>
  <si>
    <r>
      <t>附表</t>
    </r>
    <r>
      <rPr>
        <sz val="10"/>
        <color indexed="8"/>
        <rFont val="Arial"/>
        <family val="2"/>
      </rPr>
      <t>2-4</t>
    </r>
  </si>
  <si>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</si>
  <si>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</si>
  <si>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</si>
  <si>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</si>
  <si>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</si>
  <si>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</si>
  <si>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</si>
  <si>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</si>
  <si>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</si>
  <si>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</si>
  <si>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</si>
  <si>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</si>
  <si>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</si>
  <si>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 4 —</t>
  </si>
  <si>
    <r>
      <t>附表</t>
    </r>
    <r>
      <rPr>
        <sz val="10"/>
        <color indexed="8"/>
        <rFont val="Arial"/>
        <family val="2"/>
      </rPr>
      <t>2-5</t>
    </r>
  </si>
  <si>
    <t>一般公共预算财政拨款支出决算表</t>
  </si>
  <si>
    <t>公开05表</t>
  </si>
  <si>
    <t>本年支出</t>
  </si>
  <si>
    <t>211</t>
  </si>
  <si>
    <t>节能环保支出</t>
  </si>
  <si>
    <t>21199</t>
  </si>
  <si>
    <t>其他节能环保支出</t>
  </si>
  <si>
    <t>2119901</t>
  </si>
  <si>
    <t xml:space="preserve">  其他节能环保支出</t>
  </si>
  <si>
    <t>注：本表反映部门（单位）本年度一般公共预算财政拨款实际支出情况。</t>
  </si>
  <si>
    <t>—5—</t>
  </si>
  <si>
    <r>
      <t>附表</t>
    </r>
    <r>
      <rPr>
        <sz val="10"/>
        <color indexed="8"/>
        <rFont val="Arial"/>
        <family val="2"/>
      </rPr>
      <t>2-6</t>
    </r>
  </si>
  <si>
    <t>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</si>
  <si>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</si>
  <si>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</si>
  <si>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</si>
  <si>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</si>
  <si>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</si>
  <si>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</si>
  <si>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</si>
  <si>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</si>
  <si>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</si>
  <si>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</si>
  <si>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</si>
  <si>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</si>
  <si>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</si>
  <si>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</si>
  <si>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</si>
  <si>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</si>
  <si>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</si>
  <si>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</si>
  <si>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</si>
  <si>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</si>
  <si>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</si>
  <si>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</si>
  <si>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</si>
  <si>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</si>
  <si>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</si>
  <si>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</si>
  <si>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</si>
  <si>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</si>
  <si>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</si>
  <si>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</si>
  <si>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</si>
  <si>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</si>
  <si>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</si>
  <si>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</si>
  <si>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</si>
  <si>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</si>
  <si>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</si>
  <si>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</si>
  <si>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</si>
  <si>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</si>
  <si>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</si>
  <si>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</si>
  <si>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</si>
  <si>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</si>
  <si>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</si>
  <si>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</si>
  <si>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</si>
  <si>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</si>
  <si>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</si>
  <si>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</si>
  <si>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</si>
  <si>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</si>
  <si>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</si>
  <si>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</si>
  <si>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</si>
  <si>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</si>
  <si>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</si>
  <si>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</si>
  <si>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</si>
  <si>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</si>
  <si>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</si>
  <si>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</si>
  <si>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</si>
  <si>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</si>
  <si>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</si>
  <si>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</si>
  <si>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</si>
  <si>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</si>
  <si>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</si>
  <si>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</si>
  <si>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</si>
  <si>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</si>
  <si>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</si>
  <si>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</si>
  <si>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</si>
  <si>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</si>
  <si>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</si>
  <si>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</si>
  <si>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</si>
  <si>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</si>
  <si>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</si>
  <si>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</si>
  <si>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</si>
  <si>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</si>
  <si>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</si>
  <si>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</si>
  <si>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</si>
  <si>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</si>
  <si>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</si>
  <si>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</si>
  <si>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</si>
  <si>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</si>
  <si>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</si>
  <si>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</si>
  <si>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</si>
  <si>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</si>
  <si>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</si>
  <si>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</si>
  <si>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</si>
  <si>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</si>
  <si>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</si>
  <si>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</si>
  <si>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</si>
  <si>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</si>
  <si>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</si>
  <si>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</si>
  <si>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</si>
  <si>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</si>
  <si>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</si>
  <si>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</si>
  <si>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</si>
  <si>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</si>
  <si>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</si>
  <si>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</si>
  <si>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</si>
  <si>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</si>
  <si>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</si>
  <si>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</si>
  <si>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</si>
  <si>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</si>
  <si>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</si>
  <si>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</si>
  <si>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</si>
  <si>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</si>
  <si>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</si>
  <si>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</si>
  <si>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</si>
  <si>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</si>
  <si>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</si>
  <si>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</si>
  <si>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</si>
  <si>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</si>
  <si>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</si>
  <si>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</si>
  <si>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</si>
  <si>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</si>
  <si>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</si>
  <si>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</si>
  <si>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</si>
  <si>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</si>
  <si>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</si>
  <si>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</si>
  <si>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</si>
  <si>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</si>
  <si>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</si>
  <si>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</si>
  <si>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</si>
  <si>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</si>
  <si>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</si>
  <si>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</si>
  <si>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</si>
  <si>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</si>
  <si>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</si>
  <si>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</si>
  <si>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</si>
  <si>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</si>
  <si>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</si>
  <si>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</si>
  <si>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</si>
  <si>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</si>
  <si>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</si>
  <si>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</si>
  <si>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</si>
  <si>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</si>
  <si>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</si>
  <si>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</si>
  <si>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</si>
  <si>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</si>
  <si>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附表2-7</t>
  </si>
  <si>
    <t>一般公共预算财政拨款“三公”经费支出决算表</t>
  </si>
  <si>
    <t>公开07表</t>
  </si>
  <si>
    <t>2016年度预算数</t>
  </si>
  <si>
    <t>2016年度决算数</t>
  </si>
  <si>
    <t>因公出国（境）费</t>
  </si>
  <si>
    <t>公务用车购置及运行费</t>
  </si>
  <si>
    <t>公务接待费</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</si>
  <si>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</si>
  <si>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</si>
  <si>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</si>
  <si>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—7 —</t>
  </si>
  <si>
    <t>附表2-8</t>
  </si>
  <si>
    <t>政府性基金预算财政拨款收入支出决算表</t>
  </si>
  <si>
    <t>公开08表</t>
  </si>
  <si>
    <t>部门：甘肃省档案局</t>
  </si>
  <si>
    <t>单位：元</t>
  </si>
  <si>
    <r>
      <t xml:space="preserve">项 </t>
    </r>
    <r>
      <rPr>
        <sz val="11"/>
        <color indexed="8"/>
        <rFont val="宋体"/>
        <family val="0"/>
      </rPr>
      <t xml:space="preserve">   </t>
    </r>
    <r>
      <rPr>
        <sz val="12"/>
        <rFont val="宋体"/>
        <family val="0"/>
      </rPr>
      <t>目</t>
    </r>
  </si>
  <si>
    <t>本年收入</t>
  </si>
  <si>
    <t>功能分类科目编码</t>
  </si>
  <si>
    <t xml:space="preserve">基本支出  </t>
  </si>
  <si>
    <t>注：本表反映部门（单位）本年度政府性基金预算财政拨款收入支出及结转和结余情况。</t>
  </si>
  <si>
    <t>—8—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</si>
</sst>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0"/>
      <name val="宋体"/>
      <family val="0"/>
    </font>
    <font>
      <sz val="12"/>
      <name val="宋体"/>
      <family val="0"/>
    </font>
    <font>
      <sz val="16"/>
      <name val="宋体"/>
      <family val="0"/>
    </font>
    <font>
      <sz val="16"/>
      <name val="华文中宋"/>
      <family val="0"/>
    </font>
    <font>
      <sz val="10"/>
      <color indexed="8"/>
      <name val="宋体"/>
      <family val="0"/>
    </font>
    <font>
      <sz val="11"/>
      <name val="宋体"/>
      <family val="0"/>
    </font>
    <font>
      <sz val="15"/>
      <color indexed="8"/>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sz val="11"/>
      <color indexed="53"/>
      <name val="宋体"/>
      <family val="0"/>
    </font>
    <font>
      <b/>
      <sz val="11"/>
      <color indexed="9"/>
      <name val="宋体"/>
      <family val="0"/>
    </font>
    <font>
      <b/>
      <sz val="11"/>
      <color indexed="6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0" borderId="0">
      <alignment vertical="center"/>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9">
    <xf numFmtId="0" fontId="0" fillId="0" borderId="0" xfId="0" applyAlignment="1">
      <alignment/>
    </xf>
    <xf numFmtId="0" fontId="2" fillId="0" borderId="0" xfId="15" applyAlignment="1">
      <alignment horizontal="right" vertical="center"/>
      <protection/>
    </xf>
    <xf numFmtId="0" fontId="3" fillId="33" borderId="0" xfId="53" applyFont="1" applyFill="1" applyAlignment="1">
      <alignment vertical="center" wrapText="1"/>
      <protection/>
    </xf>
    <xf numFmtId="0" fontId="1" fillId="33" borderId="0" xfId="53" applyFont="1" applyFill="1" applyAlignment="1">
      <alignment vertical="center" wrapText="1"/>
      <protection/>
    </xf>
    <xf numFmtId="0" fontId="2" fillId="0" borderId="0" xfId="53" applyFont="1" applyAlignment="1">
      <alignment horizontal="center" vertical="center" wrapText="1"/>
      <protection/>
    </xf>
    <xf numFmtId="0" fontId="2" fillId="0" borderId="0" xfId="53" applyFont="1" applyAlignment="1">
      <alignment vertical="center" wrapText="1"/>
      <protection/>
    </xf>
    <xf numFmtId="0" fontId="2" fillId="0" borderId="0" xfId="53" applyAlignment="1">
      <alignment vertical="center" wrapText="1"/>
      <protection/>
    </xf>
    <xf numFmtId="0" fontId="47" fillId="0" borderId="0" xfId="15" applyFont="1" applyAlignment="1">
      <alignment horizontal="left" vertical="center"/>
      <protection/>
    </xf>
    <xf numFmtId="0" fontId="2" fillId="0" borderId="0" xfId="15" applyBorder="1" applyAlignment="1">
      <alignment horizontal="right" vertical="center"/>
      <protection/>
    </xf>
    <xf numFmtId="0" fontId="4" fillId="33" borderId="0" xfId="53" applyFont="1" applyFill="1" applyAlignment="1">
      <alignment horizontal="center" vertical="center" wrapText="1"/>
      <protection/>
    </xf>
    <xf numFmtId="0" fontId="1" fillId="33" borderId="0" xfId="53" applyFont="1" applyFill="1" applyAlignment="1">
      <alignment horizontal="center" vertical="center" wrapText="1"/>
      <protection/>
    </xf>
    <xf numFmtId="0" fontId="5" fillId="33" borderId="0" xfId="15" applyFont="1" applyFill="1" applyAlignment="1">
      <alignment horizontal="left" vertical="center"/>
      <protection/>
    </xf>
    <xf numFmtId="0" fontId="1" fillId="33" borderId="9" xfId="53" applyFont="1" applyFill="1" applyBorder="1" applyAlignment="1">
      <alignment vertical="center" wrapText="1"/>
      <protection/>
    </xf>
    <xf numFmtId="0" fontId="1" fillId="33" borderId="0" xfId="53" applyFont="1" applyFill="1" applyBorder="1" applyAlignment="1">
      <alignment vertical="center" wrapText="1"/>
      <protection/>
    </xf>
    <xf numFmtId="0" fontId="2" fillId="0" borderId="10"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0" borderId="16"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2" fillId="0" borderId="20" xfId="53" applyFont="1" applyFill="1" applyBorder="1" applyAlignment="1">
      <alignment horizontal="center" vertical="center" wrapText="1"/>
      <protection/>
    </xf>
    <xf numFmtId="0" fontId="2" fillId="0" borderId="21" xfId="53" applyFont="1" applyFill="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5" xfId="53" applyFont="1" applyBorder="1" applyAlignment="1">
      <alignment horizontal="center" vertical="center" wrapText="1"/>
      <protection/>
    </xf>
    <xf numFmtId="0" fontId="2" fillId="0" borderId="26" xfId="53" applyFont="1" applyBorder="1" applyAlignment="1">
      <alignment horizontal="center" vertical="center" wrapText="1"/>
      <protection/>
    </xf>
    <xf numFmtId="0" fontId="2" fillId="0" borderId="27" xfId="53" applyFont="1" applyBorder="1" applyAlignment="1">
      <alignment horizontal="center" vertical="center" wrapText="1"/>
      <protection/>
    </xf>
    <xf numFmtId="0" fontId="2" fillId="0" borderId="28" xfId="53" applyFont="1" applyBorder="1" applyAlignment="1">
      <alignment horizontal="center" vertical="center" wrapText="1"/>
      <protection/>
    </xf>
    <xf numFmtId="4" fontId="2" fillId="0" borderId="17" xfId="53" applyNumberFormat="1" applyFont="1" applyFill="1" applyBorder="1" applyAlignment="1">
      <alignment horizontal="center" vertical="center" wrapText="1"/>
      <protection/>
    </xf>
    <xf numFmtId="4" fontId="2" fillId="0" borderId="25" xfId="53" applyNumberFormat="1" applyFont="1" applyFill="1" applyBorder="1" applyAlignment="1">
      <alignment horizontal="center" vertical="center" wrapText="1"/>
      <protection/>
    </xf>
    <xf numFmtId="0" fontId="1" fillId="0" borderId="17" xfId="53" applyFont="1" applyBorder="1" applyAlignment="1">
      <alignment vertical="center" wrapText="1"/>
      <protection/>
    </xf>
    <xf numFmtId="0" fontId="2" fillId="0" borderId="17" xfId="53" applyFont="1" applyFill="1" applyBorder="1" applyAlignment="1">
      <alignment vertical="center" wrapText="1"/>
      <protection/>
    </xf>
    <xf numFmtId="4" fontId="2" fillId="0" borderId="17" xfId="53" applyNumberFormat="1" applyFont="1" applyFill="1" applyBorder="1" applyAlignment="1">
      <alignment vertical="center" wrapText="1"/>
      <protection/>
    </xf>
    <xf numFmtId="4" fontId="2" fillId="0" borderId="25" xfId="53" applyNumberFormat="1" applyFont="1" applyFill="1" applyBorder="1" applyAlignment="1">
      <alignment vertical="center" wrapText="1"/>
      <protection/>
    </xf>
    <xf numFmtId="0" fontId="2" fillId="0" borderId="17" xfId="53" applyFont="1" applyBorder="1" applyAlignment="1">
      <alignment vertical="center" wrapText="1"/>
      <protection/>
    </xf>
    <xf numFmtId="0" fontId="2" fillId="0" borderId="25" xfId="53" applyFont="1" applyFill="1" applyBorder="1" applyAlignment="1">
      <alignment vertical="center" wrapText="1"/>
      <protection/>
    </xf>
    <xf numFmtId="0" fontId="2" fillId="0" borderId="29" xfId="53" applyFont="1" applyBorder="1" applyAlignment="1">
      <alignment horizontal="center" vertical="center" wrapText="1"/>
      <protection/>
    </xf>
    <xf numFmtId="0" fontId="2" fillId="0" borderId="30" xfId="53" applyFont="1" applyBorder="1" applyAlignment="1">
      <alignment horizontal="center" vertical="center" wrapText="1"/>
      <protection/>
    </xf>
    <xf numFmtId="0" fontId="2" fillId="0" borderId="30" xfId="53" applyFont="1" applyBorder="1" applyAlignment="1">
      <alignment vertical="center" wrapText="1"/>
      <protection/>
    </xf>
    <xf numFmtId="0" fontId="2" fillId="0" borderId="30" xfId="53" applyFont="1" applyFill="1" applyBorder="1" applyAlignment="1">
      <alignment vertical="center" wrapText="1"/>
      <protection/>
    </xf>
    <xf numFmtId="0" fontId="2" fillId="0" borderId="31" xfId="53" applyFont="1" applyFill="1" applyBorder="1" applyAlignment="1">
      <alignment vertical="center" wrapText="1"/>
      <protection/>
    </xf>
    <xf numFmtId="0" fontId="2" fillId="0" borderId="32" xfId="53" applyFont="1" applyBorder="1" applyAlignment="1">
      <alignment horizontal="left" vertical="center" wrapText="1"/>
      <protection/>
    </xf>
    <xf numFmtId="0" fontId="2" fillId="0" borderId="32" xfId="53" applyFont="1" applyBorder="1" applyAlignment="1">
      <alignment horizontal="left" vertical="center"/>
      <protection/>
    </xf>
    <xf numFmtId="0" fontId="2" fillId="0" borderId="0" xfId="53" applyFont="1" applyAlignment="1">
      <alignment horizontal="left" vertical="center"/>
      <protection/>
    </xf>
    <xf numFmtId="0" fontId="5" fillId="0" borderId="0" xfId="0" applyFont="1" applyAlignment="1">
      <alignment horizontal="center"/>
    </xf>
    <xf numFmtId="0" fontId="5" fillId="33" borderId="0" xfId="15" applyFont="1" applyFill="1" applyAlignment="1">
      <alignment horizontal="right" vertical="center"/>
      <protection/>
    </xf>
    <xf numFmtId="0" fontId="2" fillId="0" borderId="33" xfId="53" applyFont="1" applyFill="1" applyBorder="1" applyAlignment="1">
      <alignment horizontal="center" vertical="center" wrapText="1"/>
      <protection/>
    </xf>
    <xf numFmtId="0" fontId="2" fillId="0" borderId="34" xfId="53" applyFont="1" applyFill="1" applyBorder="1" applyAlignment="1">
      <alignment horizontal="center" vertical="center" wrapText="1"/>
      <protection/>
    </xf>
    <xf numFmtId="0" fontId="2" fillId="0" borderId="35" xfId="53" applyFont="1" applyFill="1" applyBorder="1" applyAlignment="1">
      <alignment horizontal="center" vertical="center" wrapText="1"/>
      <protection/>
    </xf>
    <xf numFmtId="0" fontId="2" fillId="0" borderId="36" xfId="53" applyFont="1" applyBorder="1" applyAlignment="1">
      <alignment horizontal="center" vertical="center" wrapText="1"/>
      <protection/>
    </xf>
    <xf numFmtId="4" fontId="2" fillId="0" borderId="36" xfId="53" applyNumberFormat="1" applyFont="1" applyFill="1" applyBorder="1" applyAlignment="1">
      <alignment horizontal="center" vertical="center" wrapText="1"/>
      <protection/>
    </xf>
    <xf numFmtId="0" fontId="2" fillId="0" borderId="36" xfId="53" applyFont="1" applyFill="1" applyBorder="1" applyAlignment="1">
      <alignment vertical="center" wrapText="1"/>
      <protection/>
    </xf>
    <xf numFmtId="0" fontId="2" fillId="0" borderId="37" xfId="53" applyFont="1" applyFill="1" applyBorder="1" applyAlignment="1">
      <alignment vertical="center" wrapText="1"/>
      <protection/>
    </xf>
    <xf numFmtId="0" fontId="6" fillId="0" borderId="38"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40" xfId="53" applyFont="1" applyFill="1" applyBorder="1" applyAlignment="1">
      <alignment horizontal="center" vertical="center" wrapText="1"/>
      <protection/>
    </xf>
    <xf numFmtId="0" fontId="6" fillId="0" borderId="41" xfId="53" applyFont="1" applyFill="1" applyBorder="1" applyAlignment="1">
      <alignment horizontal="center" vertical="center" wrapText="1"/>
      <protection/>
    </xf>
    <xf numFmtId="0" fontId="6" fillId="0" borderId="25"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42" xfId="53" applyFont="1" applyFill="1" applyBorder="1" applyAlignment="1">
      <alignment horizontal="center" vertical="center" wrapText="1"/>
      <protection/>
    </xf>
    <xf numFmtId="0" fontId="6" fillId="0" borderId="43"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16"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29" xfId="53" applyFont="1" applyFill="1" applyBorder="1" applyAlignment="1">
      <alignment vertical="center" wrapText="1"/>
      <protection/>
    </xf>
    <xf numFmtId="0" fontId="6" fillId="0" borderId="30" xfId="53" applyFont="1" applyFill="1" applyBorder="1" applyAlignment="1">
      <alignment vertical="center" wrapText="1"/>
      <protection/>
    </xf>
    <xf numFmtId="0" fontId="5" fillId="0" borderId="0" xfId="0" applyFont="1" applyAlignment="1">
      <alignment horizontal="right"/>
    </xf>
    <xf numFmtId="0" fontId="6" fillId="0" borderId="44" xfId="53" applyFont="1" applyFill="1" applyBorder="1" applyAlignment="1">
      <alignment horizontal="center" vertical="center" wrapText="1"/>
      <protection/>
    </xf>
    <xf numFmtId="0" fontId="6" fillId="0" borderId="45" xfId="53" applyFont="1" applyFill="1" applyBorder="1" applyAlignment="1">
      <alignment horizontal="center" vertical="center" wrapText="1"/>
      <protection/>
    </xf>
    <xf numFmtId="0" fontId="6" fillId="0" borderId="35" xfId="53" applyFont="1" applyFill="1" applyBorder="1" applyAlignment="1">
      <alignment horizontal="center" vertical="center" wrapText="1"/>
      <protection/>
    </xf>
    <xf numFmtId="0" fontId="6" fillId="0" borderId="36" xfId="53" applyFont="1" applyBorder="1" applyAlignment="1">
      <alignment horizontal="center" vertical="center" wrapText="1"/>
      <protection/>
    </xf>
    <xf numFmtId="0" fontId="6" fillId="0" borderId="31" xfId="53" applyFont="1" applyFill="1" applyBorder="1" applyAlignment="1">
      <alignment vertical="center" wrapText="1"/>
      <protection/>
    </xf>
    <xf numFmtId="0" fontId="6" fillId="0" borderId="37" xfId="53" applyFont="1" applyFill="1" applyBorder="1" applyAlignment="1">
      <alignment vertical="center" wrapText="1"/>
      <protection/>
    </xf>
    <xf numFmtId="0" fontId="48"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5" fillId="0" borderId="0" xfId="0" applyFont="1" applyAlignment="1">
      <alignment/>
    </xf>
    <xf numFmtId="0" fontId="8" fillId="34" borderId="46" xfId="0" applyFont="1" applyFill="1" applyBorder="1" applyAlignment="1">
      <alignment horizontal="center" vertical="center" wrapText="1" shrinkToFit="1"/>
    </xf>
    <xf numFmtId="0" fontId="8" fillId="34" borderId="47" xfId="0" applyFont="1" applyFill="1" applyBorder="1" applyAlignment="1">
      <alignment horizontal="center" vertical="center" wrapText="1" shrinkToFit="1"/>
    </xf>
    <xf numFmtId="0" fontId="8" fillId="34" borderId="48" xfId="0" applyFont="1" applyFill="1" applyBorder="1" applyAlignment="1">
      <alignment horizontal="center" vertical="center" wrapText="1" shrinkToFit="1"/>
    </xf>
    <xf numFmtId="0" fontId="8" fillId="34" borderId="49" xfId="0" applyFont="1" applyFill="1" applyBorder="1" applyAlignment="1">
      <alignment horizontal="center" vertical="center" wrapText="1" shrinkToFit="1"/>
    </xf>
    <xf numFmtId="0" fontId="5" fillId="34" borderId="49" xfId="0" applyFont="1" applyFill="1" applyBorder="1" applyAlignment="1">
      <alignment horizontal="center" vertical="center" wrapText="1" shrinkToFit="1"/>
    </xf>
    <xf numFmtId="0" fontId="8" fillId="34" borderId="48" xfId="0" applyFont="1" applyFill="1" applyBorder="1" applyAlignment="1">
      <alignment horizontal="left" vertical="center" shrinkToFit="1"/>
    </xf>
    <xf numFmtId="0" fontId="8" fillId="34" borderId="49" xfId="0" applyFont="1" applyFill="1" applyBorder="1" applyAlignment="1">
      <alignment horizontal="left" vertical="center" shrinkToFit="1"/>
    </xf>
    <xf numFmtId="4" fontId="8" fillId="0" borderId="49" xfId="0" applyNumberFormat="1" applyFont="1" applyBorder="1" applyAlignment="1">
      <alignment horizontal="right" vertical="center" shrinkToFit="1"/>
    </xf>
    <xf numFmtId="0" fontId="8" fillId="0" borderId="49" xfId="0" applyFont="1" applyBorder="1" applyAlignment="1">
      <alignment horizontal="right" vertical="center" shrinkToFit="1"/>
    </xf>
    <xf numFmtId="0" fontId="8" fillId="34" borderId="48" xfId="0" applyFont="1" applyFill="1" applyBorder="1" applyAlignment="1">
      <alignment horizontal="center" vertical="center" shrinkToFit="1"/>
    </xf>
    <xf numFmtId="0" fontId="8" fillId="34" borderId="49" xfId="0" applyFont="1" applyFill="1" applyBorder="1" applyAlignment="1">
      <alignment horizontal="center" vertical="center" shrinkToFit="1"/>
    </xf>
    <xf numFmtId="0" fontId="1" fillId="35" borderId="14" xfId="0" applyFont="1" applyFill="1" applyBorder="1" applyAlignment="1">
      <alignment horizontal="left"/>
    </xf>
    <xf numFmtId="0" fontId="1" fillId="35" borderId="15" xfId="0" applyFont="1" applyFill="1" applyBorder="1" applyAlignment="1">
      <alignment horizontal="left"/>
    </xf>
    <xf numFmtId="0" fontId="1" fillId="35" borderId="39" xfId="0" applyFont="1" applyFill="1" applyBorder="1" applyAlignment="1">
      <alignment horizontal="left"/>
    </xf>
    <xf numFmtId="0" fontId="48" fillId="0" borderId="0" xfId="0" applyFont="1" applyAlignment="1">
      <alignment horizontal="center"/>
    </xf>
    <xf numFmtId="0" fontId="0" fillId="0" borderId="0" xfId="0" applyAlignment="1">
      <alignment horizontal="center"/>
    </xf>
    <xf numFmtId="4" fontId="9" fillId="0" borderId="49" xfId="0" applyNumberFormat="1" applyFont="1" applyBorder="1" applyAlignment="1">
      <alignment horizontal="righ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50" xfId="0" applyFont="1" applyBorder="1" applyAlignment="1">
      <alignment horizontal="left" vertical="center" shrinkToFit="1"/>
    </xf>
    <xf numFmtId="0" fontId="8" fillId="0" borderId="0" xfId="0" applyFont="1" applyAlignment="1">
      <alignment horizontal="left" vertical="center" shrinkToFit="1"/>
    </xf>
    <xf numFmtId="0" fontId="48" fillId="0" borderId="0" xfId="0" applyFont="1" applyAlignment="1">
      <alignment/>
    </xf>
    <xf numFmtId="0" fontId="8" fillId="34" borderId="46"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48"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49" xfId="0" applyFont="1" applyFill="1" applyBorder="1" applyAlignment="1">
      <alignment horizontal="center" vertical="center"/>
    </xf>
    <xf numFmtId="0" fontId="8" fillId="34" borderId="48" xfId="0" applyFont="1" applyFill="1" applyBorder="1" applyAlignment="1">
      <alignment horizontal="center" vertical="center"/>
    </xf>
    <xf numFmtId="0" fontId="8" fillId="34" borderId="48" xfId="0" applyFont="1" applyFill="1" applyBorder="1" applyAlignment="1">
      <alignment horizontal="left"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8" fillId="34" borderId="49" xfId="0" applyFont="1" applyFill="1" applyBorder="1" applyAlignment="1">
      <alignment horizontal="left" vertical="center"/>
    </xf>
    <xf numFmtId="0" fontId="1" fillId="0" borderId="32" xfId="15" applyFont="1" applyBorder="1" applyAlignment="1">
      <alignment horizontal="left" vertical="center" wrapText="1"/>
      <protection/>
    </xf>
    <xf numFmtId="0" fontId="1" fillId="0" borderId="32" xfId="15" applyFont="1" applyBorder="1" applyAlignment="1">
      <alignment horizontal="left" vertical="center"/>
      <protection/>
    </xf>
    <xf numFmtId="0" fontId="1" fillId="0" borderId="0" xfId="15" applyFont="1" applyBorder="1" applyAlignment="1">
      <alignment horizontal="left" vertical="center"/>
      <protection/>
    </xf>
    <xf numFmtId="0" fontId="8" fillId="34" borderId="46" xfId="0" applyFont="1" applyFill="1" applyBorder="1" applyAlignment="1">
      <alignment horizontal="center" vertical="center" shrinkToFit="1"/>
    </xf>
    <xf numFmtId="0" fontId="8" fillId="34" borderId="47" xfId="0" applyFont="1" applyFill="1" applyBorder="1" applyAlignment="1">
      <alignment horizontal="center" vertical="center" shrinkToFit="1"/>
    </xf>
    <xf numFmtId="0" fontId="9" fillId="0" borderId="49" xfId="0" applyFont="1" applyBorder="1" applyAlignment="1">
      <alignment horizontal="right" vertical="center" shrinkToFit="1"/>
    </xf>
    <xf numFmtId="0" fontId="9" fillId="34" borderId="48" xfId="0" applyFont="1" applyFill="1" applyBorder="1" applyAlignment="1">
      <alignment horizontal="center" vertical="center" shrinkToFit="1"/>
    </xf>
    <xf numFmtId="0" fontId="9" fillId="34" borderId="49" xfId="0" applyFont="1" applyFill="1" applyBorder="1" applyAlignment="1">
      <alignment horizontal="center" vertical="center" shrinkToFit="1"/>
    </xf>
    <xf numFmtId="0" fontId="8" fillId="0" borderId="50" xfId="0" applyFont="1" applyBorder="1" applyAlignment="1">
      <alignment horizontal="left" vertical="center"/>
    </xf>
    <xf numFmtId="0" fontId="8" fillId="0" borderId="0" xfId="0" applyFont="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9">
      <selection activeCell="C21" sqref="C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ustomHeight="1">
      <c r="A1" s="108" t="s">
        <v>0</v>
      </c>
    </row>
    <row r="2" ht="19.5">
      <c r="C2" s="85" t="s">
        <v>1</v>
      </c>
    </row>
    <row r="3" ht="12.75">
      <c r="F3" s="76" t="s">
        <v>2</v>
      </c>
    </row>
    <row r="4" spans="1:6" ht="13.5">
      <c r="A4" s="86" t="s">
        <v>3</v>
      </c>
      <c r="F4" s="76" t="s">
        <v>4</v>
      </c>
    </row>
    <row r="5" spans="1:6" ht="15" customHeight="1">
      <c r="A5" s="122" t="s">
        <v>5</v>
      </c>
      <c r="B5" s="123" t="s">
        <v>6</v>
      </c>
      <c r="C5" s="123" t="s">
        <v>6</v>
      </c>
      <c r="D5" s="123" t="s">
        <v>7</v>
      </c>
      <c r="E5" s="123" t="s">
        <v>6</v>
      </c>
      <c r="F5" s="123" t="s">
        <v>6</v>
      </c>
    </row>
    <row r="6" spans="1:6" ht="15" customHeight="1">
      <c r="A6" s="96" t="s">
        <v>8</v>
      </c>
      <c r="B6" s="97" t="s">
        <v>9</v>
      </c>
      <c r="C6" s="97" t="s">
        <v>10</v>
      </c>
      <c r="D6" s="97" t="s">
        <v>8</v>
      </c>
      <c r="E6" s="97" t="s">
        <v>9</v>
      </c>
      <c r="F6" s="97" t="s">
        <v>10</v>
      </c>
    </row>
    <row r="7" spans="1:6" ht="15" customHeight="1">
      <c r="A7" s="96" t="s">
        <v>11</v>
      </c>
      <c r="B7" s="97" t="s">
        <v>6</v>
      </c>
      <c r="C7" s="97" t="s">
        <v>12</v>
      </c>
      <c r="D7" s="97" t="s">
        <v>11</v>
      </c>
      <c r="E7" s="97" t="s">
        <v>6</v>
      </c>
      <c r="F7" s="97" t="s">
        <v>13</v>
      </c>
    </row>
    <row r="8" spans="1:6" ht="15" customHeight="1">
      <c r="A8" s="92" t="s">
        <v>14</v>
      </c>
      <c r="B8" s="97" t="s">
        <v>12</v>
      </c>
      <c r="C8" s="94">
        <f>36617364.09/10000</f>
        <v>3661.7364090000005</v>
      </c>
      <c r="D8" s="93" t="s">
        <v>15</v>
      </c>
      <c r="E8" s="97" t="s">
        <v>16</v>
      </c>
      <c r="F8" s="94">
        <f>27941416.02/10000</f>
        <v>2794.141602</v>
      </c>
    </row>
    <row r="9" spans="1:6" ht="15" customHeight="1">
      <c r="A9" s="92" t="s">
        <v>17</v>
      </c>
      <c r="B9" s="97" t="s">
        <v>13</v>
      </c>
      <c r="C9" s="95" t="s">
        <v>6</v>
      </c>
      <c r="D9" s="93" t="s">
        <v>18</v>
      </c>
      <c r="E9" s="97" t="s">
        <v>19</v>
      </c>
      <c r="F9" s="95" t="s">
        <v>6</v>
      </c>
    </row>
    <row r="10" spans="1:6" ht="15" customHeight="1">
      <c r="A10" s="92" t="s">
        <v>20</v>
      </c>
      <c r="B10" s="97" t="s">
        <v>21</v>
      </c>
      <c r="C10" s="95" t="s">
        <v>6</v>
      </c>
      <c r="D10" s="93" t="s">
        <v>22</v>
      </c>
      <c r="E10" s="97" t="s">
        <v>23</v>
      </c>
      <c r="F10" s="95" t="s">
        <v>6</v>
      </c>
    </row>
    <row r="11" spans="1:6" ht="15" customHeight="1">
      <c r="A11" s="92" t="s">
        <v>24</v>
      </c>
      <c r="B11" s="97" t="s">
        <v>25</v>
      </c>
      <c r="C11" s="95" t="s">
        <v>6</v>
      </c>
      <c r="D11" s="93" t="s">
        <v>26</v>
      </c>
      <c r="E11" s="97" t="s">
        <v>27</v>
      </c>
      <c r="F11" s="95" t="s">
        <v>6</v>
      </c>
    </row>
    <row r="12" spans="1:6" ht="15" customHeight="1">
      <c r="A12" s="92" t="s">
        <v>28</v>
      </c>
      <c r="B12" s="97" t="s">
        <v>29</v>
      </c>
      <c r="C12" s="95" t="s">
        <v>6</v>
      </c>
      <c r="D12" s="93" t="s">
        <v>30</v>
      </c>
      <c r="E12" s="97" t="s">
        <v>31</v>
      </c>
      <c r="F12" s="94">
        <f>1010282.58/10000</f>
        <v>101.028258</v>
      </c>
    </row>
    <row r="13" spans="1:6" ht="15" customHeight="1">
      <c r="A13" s="92" t="s">
        <v>32</v>
      </c>
      <c r="B13" s="97" t="s">
        <v>33</v>
      </c>
      <c r="C13" s="95" t="s">
        <v>6</v>
      </c>
      <c r="D13" s="93" t="s">
        <v>34</v>
      </c>
      <c r="E13" s="97" t="s">
        <v>35</v>
      </c>
      <c r="F13" s="95" t="s">
        <v>6</v>
      </c>
    </row>
    <row r="14" spans="1:6" ht="15" customHeight="1">
      <c r="A14" s="92" t="s">
        <v>36</v>
      </c>
      <c r="B14" s="97" t="s">
        <v>37</v>
      </c>
      <c r="C14" s="94">
        <f>7617067.46/10000</f>
        <v>761.706746</v>
      </c>
      <c r="D14" s="93" t="s">
        <v>38</v>
      </c>
      <c r="E14" s="97" t="s">
        <v>39</v>
      </c>
      <c r="F14" s="95" t="s">
        <v>6</v>
      </c>
    </row>
    <row r="15" spans="1:6" ht="15" customHeight="1">
      <c r="A15" s="115" t="s">
        <v>6</v>
      </c>
      <c r="B15" s="97" t="s">
        <v>40</v>
      </c>
      <c r="C15" s="95" t="s">
        <v>6</v>
      </c>
      <c r="D15" s="93" t="s">
        <v>41</v>
      </c>
      <c r="E15" s="97" t="s">
        <v>42</v>
      </c>
      <c r="F15" s="94">
        <f>4505752.39/10000</f>
        <v>450.57523899999995</v>
      </c>
    </row>
    <row r="16" spans="1:6" ht="15" customHeight="1">
      <c r="A16" s="92" t="s">
        <v>6</v>
      </c>
      <c r="B16" s="97" t="s">
        <v>43</v>
      </c>
      <c r="C16" s="95" t="s">
        <v>6</v>
      </c>
      <c r="D16" s="93" t="s">
        <v>44</v>
      </c>
      <c r="E16" s="97" t="s">
        <v>45</v>
      </c>
      <c r="F16" s="94">
        <f>708200/10000</f>
        <v>70.82</v>
      </c>
    </row>
    <row r="17" spans="1:6" ht="15" customHeight="1">
      <c r="A17" s="92" t="s">
        <v>6</v>
      </c>
      <c r="B17" s="97" t="s">
        <v>46</v>
      </c>
      <c r="C17" s="95" t="s">
        <v>6</v>
      </c>
      <c r="D17" s="93" t="s">
        <v>47</v>
      </c>
      <c r="E17" s="97" t="s">
        <v>48</v>
      </c>
      <c r="F17" s="95" t="s">
        <v>6</v>
      </c>
    </row>
    <row r="18" spans="1:6" ht="15" customHeight="1">
      <c r="A18" s="92" t="s">
        <v>6</v>
      </c>
      <c r="B18" s="97" t="s">
        <v>49</v>
      </c>
      <c r="C18" s="95" t="s">
        <v>6</v>
      </c>
      <c r="D18" s="93" t="s">
        <v>50</v>
      </c>
      <c r="E18" s="97" t="s">
        <v>51</v>
      </c>
      <c r="F18" s="95" t="s">
        <v>6</v>
      </c>
    </row>
    <row r="19" spans="1:6" ht="15" customHeight="1">
      <c r="A19" s="92" t="s">
        <v>6</v>
      </c>
      <c r="B19" s="97" t="s">
        <v>52</v>
      </c>
      <c r="C19" s="95" t="s">
        <v>6</v>
      </c>
      <c r="D19" s="93" t="s">
        <v>53</v>
      </c>
      <c r="E19" s="97" t="s">
        <v>54</v>
      </c>
      <c r="F19" s="95" t="s">
        <v>6</v>
      </c>
    </row>
    <row r="20" spans="1:6" ht="15" customHeight="1">
      <c r="A20" s="92" t="s">
        <v>6</v>
      </c>
      <c r="B20" s="97" t="s">
        <v>55</v>
      </c>
      <c r="C20" s="95" t="s">
        <v>6</v>
      </c>
      <c r="D20" s="93" t="s">
        <v>56</v>
      </c>
      <c r="E20" s="97" t="s">
        <v>57</v>
      </c>
      <c r="F20" s="95" t="s">
        <v>6</v>
      </c>
    </row>
    <row r="21" spans="1:6" ht="15" customHeight="1">
      <c r="A21" s="92" t="s">
        <v>6</v>
      </c>
      <c r="B21" s="97" t="s">
        <v>58</v>
      </c>
      <c r="C21" s="95" t="s">
        <v>6</v>
      </c>
      <c r="D21" s="93" t="s">
        <v>59</v>
      </c>
      <c r="E21" s="97" t="s">
        <v>60</v>
      </c>
      <c r="F21" s="95" t="s">
        <v>6</v>
      </c>
    </row>
    <row r="22" spans="1:6" ht="15" customHeight="1">
      <c r="A22" s="92" t="s">
        <v>6</v>
      </c>
      <c r="B22" s="97" t="s">
        <v>61</v>
      </c>
      <c r="C22" s="95" t="s">
        <v>6</v>
      </c>
      <c r="D22" s="93" t="s">
        <v>62</v>
      </c>
      <c r="E22" s="97" t="s">
        <v>63</v>
      </c>
      <c r="F22" s="95" t="s">
        <v>6</v>
      </c>
    </row>
    <row r="23" spans="1:6" ht="15" customHeight="1">
      <c r="A23" s="92" t="s">
        <v>6</v>
      </c>
      <c r="B23" s="97" t="s">
        <v>64</v>
      </c>
      <c r="C23" s="95" t="s">
        <v>6</v>
      </c>
      <c r="D23" s="93" t="s">
        <v>65</v>
      </c>
      <c r="E23" s="97" t="s">
        <v>66</v>
      </c>
      <c r="F23" s="95" t="s">
        <v>6</v>
      </c>
    </row>
    <row r="24" spans="1:6" ht="15" customHeight="1">
      <c r="A24" s="92" t="s">
        <v>6</v>
      </c>
      <c r="B24" s="97" t="s">
        <v>67</v>
      </c>
      <c r="C24" s="95" t="s">
        <v>6</v>
      </c>
      <c r="D24" s="93" t="s">
        <v>68</v>
      </c>
      <c r="E24" s="97" t="s">
        <v>69</v>
      </c>
      <c r="F24" s="95" t="s">
        <v>6</v>
      </c>
    </row>
    <row r="25" spans="1:6" ht="15" customHeight="1">
      <c r="A25" s="92" t="s">
        <v>6</v>
      </c>
      <c r="B25" s="97" t="s">
        <v>70</v>
      </c>
      <c r="C25" s="95" t="s">
        <v>6</v>
      </c>
      <c r="D25" s="93" t="s">
        <v>71</v>
      </c>
      <c r="E25" s="97" t="s">
        <v>72</v>
      </c>
      <c r="F25" s="95" t="s">
        <v>6</v>
      </c>
    </row>
    <row r="26" spans="1:6" ht="15" customHeight="1">
      <c r="A26" s="92" t="s">
        <v>6</v>
      </c>
      <c r="B26" s="97" t="s">
        <v>73</v>
      </c>
      <c r="C26" s="95" t="s">
        <v>6</v>
      </c>
      <c r="D26" s="93" t="s">
        <v>74</v>
      </c>
      <c r="E26" s="97" t="s">
        <v>75</v>
      </c>
      <c r="F26" s="94">
        <f>814704/10000</f>
        <v>81.4704</v>
      </c>
    </row>
    <row r="27" spans="1:6" ht="15" customHeight="1">
      <c r="A27" s="92" t="s">
        <v>6</v>
      </c>
      <c r="B27" s="97" t="s">
        <v>76</v>
      </c>
      <c r="C27" s="95" t="s">
        <v>6</v>
      </c>
      <c r="D27" s="93" t="s">
        <v>77</v>
      </c>
      <c r="E27" s="97" t="s">
        <v>78</v>
      </c>
      <c r="F27" s="95" t="s">
        <v>6</v>
      </c>
    </row>
    <row r="28" spans="1:6" ht="15" customHeight="1">
      <c r="A28" s="92" t="s">
        <v>6</v>
      </c>
      <c r="B28" s="97" t="s">
        <v>79</v>
      </c>
      <c r="C28" s="95" t="s">
        <v>6</v>
      </c>
      <c r="D28" s="93" t="s">
        <v>80</v>
      </c>
      <c r="E28" s="97" t="s">
        <v>81</v>
      </c>
      <c r="F28" s="95" t="s">
        <v>6</v>
      </c>
    </row>
    <row r="29" spans="1:6" ht="15" customHeight="1">
      <c r="A29" s="125" t="s">
        <v>82</v>
      </c>
      <c r="B29" s="97" t="s">
        <v>83</v>
      </c>
      <c r="C29" s="94">
        <f>44234431.55/10000</f>
        <v>4423.443155</v>
      </c>
      <c r="D29" s="126" t="s">
        <v>84</v>
      </c>
      <c r="E29" s="97" t="s">
        <v>85</v>
      </c>
      <c r="F29" s="94">
        <f>34980354.99/10000</f>
        <v>3498.035499</v>
      </c>
    </row>
    <row r="30" spans="1:6" ht="15" customHeight="1">
      <c r="A30" s="92" t="s">
        <v>86</v>
      </c>
      <c r="B30" s="97" t="s">
        <v>87</v>
      </c>
      <c r="C30" s="95" t="s">
        <v>6</v>
      </c>
      <c r="D30" s="93" t="s">
        <v>88</v>
      </c>
      <c r="E30" s="97" t="s">
        <v>89</v>
      </c>
      <c r="F30" s="95" t="s">
        <v>6</v>
      </c>
    </row>
    <row r="31" spans="1:6" ht="15" customHeight="1">
      <c r="A31" s="92" t="s">
        <v>90</v>
      </c>
      <c r="B31" s="97" t="s">
        <v>91</v>
      </c>
      <c r="C31" s="94">
        <f>14056620.27/10000</f>
        <v>1405.6620269999999</v>
      </c>
      <c r="D31" s="93" t="s">
        <v>92</v>
      </c>
      <c r="E31" s="97" t="s">
        <v>93</v>
      </c>
      <c r="F31" s="95" t="s">
        <v>6</v>
      </c>
    </row>
    <row r="32" spans="1:6" ht="15" customHeight="1">
      <c r="A32" s="92" t="s">
        <v>94</v>
      </c>
      <c r="B32" s="97" t="s">
        <v>95</v>
      </c>
      <c r="C32" s="94">
        <f>14056620.27/10000</f>
        <v>1405.6620269999999</v>
      </c>
      <c r="D32" s="93" t="s">
        <v>96</v>
      </c>
      <c r="E32" s="97" t="s">
        <v>97</v>
      </c>
      <c r="F32" s="95" t="s">
        <v>6</v>
      </c>
    </row>
    <row r="33" spans="1:6" ht="15" customHeight="1">
      <c r="A33" s="92" t="s">
        <v>6</v>
      </c>
      <c r="B33" s="97" t="s">
        <v>98</v>
      </c>
      <c r="C33" s="95" t="s">
        <v>6</v>
      </c>
      <c r="D33" s="93" t="s">
        <v>99</v>
      </c>
      <c r="E33" s="97" t="s">
        <v>100</v>
      </c>
      <c r="F33" s="94">
        <f>23310696.83/10000</f>
        <v>2331.0696829999997</v>
      </c>
    </row>
    <row r="34" spans="1:6" ht="15" customHeight="1">
      <c r="A34" s="92" t="s">
        <v>6</v>
      </c>
      <c r="B34" s="97" t="s">
        <v>101</v>
      </c>
      <c r="C34" s="95" t="s">
        <v>6</v>
      </c>
      <c r="D34" s="93" t="s">
        <v>94</v>
      </c>
      <c r="E34" s="97" t="s">
        <v>102</v>
      </c>
      <c r="F34" s="94">
        <f>22542342.05/10000</f>
        <v>2254.234205</v>
      </c>
    </row>
    <row r="35" spans="1:6" ht="15" customHeight="1">
      <c r="A35" s="92" t="s">
        <v>6</v>
      </c>
      <c r="B35" s="97" t="s">
        <v>103</v>
      </c>
      <c r="C35" s="95" t="s">
        <v>6</v>
      </c>
      <c r="D35" s="93" t="s">
        <v>6</v>
      </c>
      <c r="E35" s="97" t="s">
        <v>104</v>
      </c>
      <c r="F35" s="105" t="s">
        <v>6</v>
      </c>
    </row>
    <row r="36" spans="1:6" ht="15" customHeight="1">
      <c r="A36" s="125" t="s">
        <v>105</v>
      </c>
      <c r="B36" s="97" t="s">
        <v>106</v>
      </c>
      <c r="C36" s="94">
        <f>58291051.82/10000</f>
        <v>5829.105182</v>
      </c>
      <c r="D36" s="126" t="s">
        <v>105</v>
      </c>
      <c r="E36" s="97" t="s">
        <v>107</v>
      </c>
      <c r="F36" s="94">
        <f>58291051.82/10000</f>
        <v>5829.105182</v>
      </c>
    </row>
    <row r="37" spans="1:6" ht="15" customHeight="1">
      <c r="A37" s="119" t="s">
        <v>108</v>
      </c>
      <c r="B37" s="120"/>
      <c r="C37" s="120"/>
      <c r="D37" s="120"/>
      <c r="E37" s="120"/>
      <c r="F37" s="120"/>
    </row>
    <row r="38" spans="1:6" ht="15" customHeight="1">
      <c r="A38" s="127"/>
      <c r="B38" s="128"/>
      <c r="C38" s="128"/>
      <c r="D38" s="128"/>
      <c r="E38" s="128"/>
      <c r="F38" s="128"/>
    </row>
    <row r="39" spans="1:6" ht="15" customHeight="1">
      <c r="A39" s="127"/>
      <c r="B39" s="128"/>
      <c r="C39" s="128"/>
      <c r="D39" s="128"/>
      <c r="E39" s="128"/>
      <c r="F39" s="128"/>
    </row>
    <row r="41" ht="12.75">
      <c r="C41" s="49" t="s">
        <v>109</v>
      </c>
    </row>
  </sheetData>
  <sheetProtection/>
  <mergeCells count="19">
    <mergeCell ref="A5:C5"/>
    <mergeCell ref="D5:F5"/>
    <mergeCell ref="A37:F37"/>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zoomScaleSheetLayoutView="100" workbookViewId="0" topLeftCell="A1">
      <selection activeCell="E10" sqref="E1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3" ht="12.75">
      <c r="A1" s="83" t="s">
        <v>110</v>
      </c>
      <c r="B1" s="84"/>
      <c r="C1" s="84"/>
    </row>
    <row r="2" ht="19.5">
      <c r="G2" s="85" t="s">
        <v>111</v>
      </c>
    </row>
    <row r="3" ht="12.75">
      <c r="K3" s="76" t="s">
        <v>112</v>
      </c>
    </row>
    <row r="4" spans="1:11" ht="13.5">
      <c r="A4" s="86" t="s">
        <v>3</v>
      </c>
      <c r="K4" s="76" t="s">
        <v>4</v>
      </c>
    </row>
    <row r="5" spans="1:11" ht="15" customHeight="1">
      <c r="A5" s="122" t="s">
        <v>113</v>
      </c>
      <c r="B5" s="123"/>
      <c r="C5" s="123"/>
      <c r="D5" s="123" t="s">
        <v>114</v>
      </c>
      <c r="E5" s="88" t="s">
        <v>82</v>
      </c>
      <c r="F5" s="88" t="s">
        <v>115</v>
      </c>
      <c r="G5" s="88" t="s">
        <v>116</v>
      </c>
      <c r="H5" s="88" t="s">
        <v>117</v>
      </c>
      <c r="I5" s="88" t="s">
        <v>118</v>
      </c>
      <c r="J5" s="88" t="s">
        <v>119</v>
      </c>
      <c r="K5" s="88" t="s">
        <v>120</v>
      </c>
    </row>
    <row r="6" spans="1:11" ht="15" customHeight="1">
      <c r="A6" s="96"/>
      <c r="B6" s="97" t="s">
        <v>6</v>
      </c>
      <c r="C6" s="97" t="s">
        <v>6</v>
      </c>
      <c r="D6" s="97" t="s">
        <v>6</v>
      </c>
      <c r="E6" s="90" t="s">
        <v>6</v>
      </c>
      <c r="F6" s="90" t="s">
        <v>6</v>
      </c>
      <c r="G6" s="90" t="s">
        <v>6</v>
      </c>
      <c r="H6" s="90" t="s">
        <v>6</v>
      </c>
      <c r="I6" s="90" t="s">
        <v>6</v>
      </c>
      <c r="J6" s="90" t="s">
        <v>6</v>
      </c>
      <c r="K6" s="90" t="s">
        <v>121</v>
      </c>
    </row>
    <row r="7" spans="1:11" ht="15" customHeight="1">
      <c r="A7" s="96"/>
      <c r="B7" s="97" t="s">
        <v>6</v>
      </c>
      <c r="C7" s="97" t="s">
        <v>6</v>
      </c>
      <c r="D7" s="97" t="s">
        <v>6</v>
      </c>
      <c r="E7" s="90" t="s">
        <v>6</v>
      </c>
      <c r="F7" s="90" t="s">
        <v>6</v>
      </c>
      <c r="G7" s="90" t="s">
        <v>6</v>
      </c>
      <c r="H7" s="90" t="s">
        <v>6</v>
      </c>
      <c r="I7" s="90" t="s">
        <v>6</v>
      </c>
      <c r="J7" s="90" t="s">
        <v>6</v>
      </c>
      <c r="K7" s="90" t="s">
        <v>6</v>
      </c>
    </row>
    <row r="8" spans="1:11" ht="15" customHeight="1">
      <c r="A8" s="96"/>
      <c r="B8" s="97" t="s">
        <v>6</v>
      </c>
      <c r="C8" s="97" t="s">
        <v>6</v>
      </c>
      <c r="D8" s="97" t="s">
        <v>6</v>
      </c>
      <c r="E8" s="90" t="s">
        <v>6</v>
      </c>
      <c r="F8" s="90" t="s">
        <v>6</v>
      </c>
      <c r="G8" s="90" t="s">
        <v>6</v>
      </c>
      <c r="H8" s="90" t="s">
        <v>6</v>
      </c>
      <c r="I8" s="90" t="s">
        <v>6</v>
      </c>
      <c r="J8" s="90" t="s">
        <v>6</v>
      </c>
      <c r="K8" s="90" t="s">
        <v>6</v>
      </c>
    </row>
    <row r="9" spans="1:11" ht="15" customHeight="1">
      <c r="A9" s="96" t="s">
        <v>122</v>
      </c>
      <c r="B9" s="97" t="s">
        <v>123</v>
      </c>
      <c r="C9" s="97" t="s">
        <v>124</v>
      </c>
      <c r="D9" s="97" t="s">
        <v>11</v>
      </c>
      <c r="E9" s="90" t="s">
        <v>12</v>
      </c>
      <c r="F9" s="90" t="s">
        <v>13</v>
      </c>
      <c r="G9" s="90" t="s">
        <v>21</v>
      </c>
      <c r="H9" s="90" t="s">
        <v>25</v>
      </c>
      <c r="I9" s="90" t="s">
        <v>29</v>
      </c>
      <c r="J9" s="90" t="s">
        <v>33</v>
      </c>
      <c r="K9" s="90" t="s">
        <v>37</v>
      </c>
    </row>
    <row r="10" spans="1:11" ht="15" customHeight="1">
      <c r="A10" s="96"/>
      <c r="B10" s="97" t="s">
        <v>6</v>
      </c>
      <c r="C10" s="97" t="s">
        <v>6</v>
      </c>
      <c r="D10" s="97" t="s">
        <v>125</v>
      </c>
      <c r="E10" s="103">
        <f>44234431.55/10000</f>
        <v>4423.443155</v>
      </c>
      <c r="F10" s="103">
        <f>36617364.09/10000</f>
        <v>3661.7364090000005</v>
      </c>
      <c r="G10" s="124" t="s">
        <v>6</v>
      </c>
      <c r="H10" s="124" t="s">
        <v>6</v>
      </c>
      <c r="I10" s="124" t="s">
        <v>6</v>
      </c>
      <c r="J10" s="124" t="s">
        <v>6</v>
      </c>
      <c r="K10" s="103">
        <f>7617067.46/10000</f>
        <v>761.706746</v>
      </c>
    </row>
    <row r="11" spans="1:11" ht="15" customHeight="1">
      <c r="A11" s="104" t="s">
        <v>126</v>
      </c>
      <c r="B11" s="105"/>
      <c r="C11" s="105" t="s">
        <v>6</v>
      </c>
      <c r="D11" s="105" t="s">
        <v>127</v>
      </c>
      <c r="E11" s="94">
        <f>36807840.38/10000</f>
        <v>3680.7840380000002</v>
      </c>
      <c r="F11" s="94">
        <f>29191156.5/10000</f>
        <v>2919.11565</v>
      </c>
      <c r="G11" s="95" t="s">
        <v>6</v>
      </c>
      <c r="H11" s="95" t="s">
        <v>6</v>
      </c>
      <c r="I11" s="95" t="s">
        <v>6</v>
      </c>
      <c r="J11" s="95" t="s">
        <v>6</v>
      </c>
      <c r="K11" s="94">
        <f>7616683.88/10000</f>
        <v>761.6683879999999</v>
      </c>
    </row>
    <row r="12" spans="1:11" ht="15" customHeight="1">
      <c r="A12" s="104" t="s">
        <v>128</v>
      </c>
      <c r="B12" s="105"/>
      <c r="C12" s="105" t="s">
        <v>6</v>
      </c>
      <c r="D12" s="105" t="s">
        <v>129</v>
      </c>
      <c r="E12" s="94">
        <f>29098230.4/10000</f>
        <v>2909.8230399999998</v>
      </c>
      <c r="F12" s="94">
        <f>29087156.5/10000</f>
        <v>2908.71565</v>
      </c>
      <c r="G12" s="95" t="s">
        <v>6</v>
      </c>
      <c r="H12" s="95" t="s">
        <v>6</v>
      </c>
      <c r="I12" s="95" t="s">
        <v>6</v>
      </c>
      <c r="J12" s="95" t="s">
        <v>6</v>
      </c>
      <c r="K12" s="94">
        <f>11073.9/10000</f>
        <v>1.1073899999999999</v>
      </c>
    </row>
    <row r="13" spans="1:11" ht="15" customHeight="1">
      <c r="A13" s="104" t="s">
        <v>130</v>
      </c>
      <c r="B13" s="105"/>
      <c r="C13" s="105" t="s">
        <v>6</v>
      </c>
      <c r="D13" s="105" t="s">
        <v>131</v>
      </c>
      <c r="E13" s="94">
        <f>13598230.4/10000</f>
        <v>1359.82304</v>
      </c>
      <c r="F13" s="94">
        <f>13587156.5/10000</f>
        <v>1358.71565</v>
      </c>
      <c r="G13" s="95" t="s">
        <v>6</v>
      </c>
      <c r="H13" s="95" t="s">
        <v>6</v>
      </c>
      <c r="I13" s="95" t="s">
        <v>6</v>
      </c>
      <c r="J13" s="95" t="s">
        <v>6</v>
      </c>
      <c r="K13" s="94">
        <f>11073.9/10000</f>
        <v>1.1073899999999999</v>
      </c>
    </row>
    <row r="14" spans="1:11" ht="15" customHeight="1">
      <c r="A14" s="104" t="s">
        <v>132</v>
      </c>
      <c r="B14" s="105"/>
      <c r="C14" s="105" t="s">
        <v>6</v>
      </c>
      <c r="D14" s="105" t="s">
        <v>133</v>
      </c>
      <c r="E14" s="94">
        <f>14500000/10000</f>
        <v>1450</v>
      </c>
      <c r="F14" s="94">
        <f>14500000/10000</f>
        <v>1450</v>
      </c>
      <c r="G14" s="95" t="s">
        <v>6</v>
      </c>
      <c r="H14" s="95" t="s">
        <v>6</v>
      </c>
      <c r="I14" s="95" t="s">
        <v>6</v>
      </c>
      <c r="J14" s="95" t="s">
        <v>6</v>
      </c>
      <c r="K14" s="95" t="s">
        <v>6</v>
      </c>
    </row>
    <row r="15" spans="1:11" ht="15" customHeight="1">
      <c r="A15" s="104" t="s">
        <v>134</v>
      </c>
      <c r="B15" s="105"/>
      <c r="C15" s="105" t="s">
        <v>6</v>
      </c>
      <c r="D15" s="105" t="s">
        <v>135</v>
      </c>
      <c r="E15" s="94">
        <f>1000000/10000</f>
        <v>100</v>
      </c>
      <c r="F15" s="94">
        <f>1000000/10000</f>
        <v>100</v>
      </c>
      <c r="G15" s="95" t="s">
        <v>6</v>
      </c>
      <c r="H15" s="95" t="s">
        <v>6</v>
      </c>
      <c r="I15" s="95" t="s">
        <v>6</v>
      </c>
      <c r="J15" s="95" t="s">
        <v>6</v>
      </c>
      <c r="K15" s="95" t="s">
        <v>6</v>
      </c>
    </row>
    <row r="16" spans="1:11" ht="15" customHeight="1">
      <c r="A16" s="104" t="s">
        <v>136</v>
      </c>
      <c r="B16" s="105"/>
      <c r="C16" s="105" t="s">
        <v>6</v>
      </c>
      <c r="D16" s="105" t="s">
        <v>137</v>
      </c>
      <c r="E16" s="94">
        <f>7709609.98/10000</f>
        <v>770.960998</v>
      </c>
      <c r="F16" s="94">
        <f>104000/10000</f>
        <v>10.4</v>
      </c>
      <c r="G16" s="95" t="s">
        <v>6</v>
      </c>
      <c r="H16" s="95" t="s">
        <v>6</v>
      </c>
      <c r="I16" s="95" t="s">
        <v>6</v>
      </c>
      <c r="J16" s="95" t="s">
        <v>6</v>
      </c>
      <c r="K16" s="94">
        <f>7605609.98/10000</f>
        <v>760.560998</v>
      </c>
    </row>
    <row r="17" spans="1:11" ht="15" customHeight="1">
      <c r="A17" s="104" t="s">
        <v>138</v>
      </c>
      <c r="B17" s="105"/>
      <c r="C17" s="105" t="s">
        <v>6</v>
      </c>
      <c r="D17" s="105" t="s">
        <v>139</v>
      </c>
      <c r="E17" s="94">
        <f>7709609.98/10000</f>
        <v>770.960998</v>
      </c>
      <c r="F17" s="94">
        <f>104000/10000</f>
        <v>10.4</v>
      </c>
      <c r="G17" s="95" t="s">
        <v>6</v>
      </c>
      <c r="H17" s="95" t="s">
        <v>6</v>
      </c>
      <c r="I17" s="95" t="s">
        <v>6</v>
      </c>
      <c r="J17" s="95" t="s">
        <v>6</v>
      </c>
      <c r="K17" s="94">
        <f>7605609.98/10000</f>
        <v>760.560998</v>
      </c>
    </row>
    <row r="18" spans="1:11" ht="15" customHeight="1">
      <c r="A18" s="104" t="s">
        <v>140</v>
      </c>
      <c r="B18" s="105"/>
      <c r="C18" s="105" t="s">
        <v>6</v>
      </c>
      <c r="D18" s="105" t="s">
        <v>141</v>
      </c>
      <c r="E18" s="94">
        <f aca="true" t="shared" si="0" ref="E18:E20">1010282.58/10000</f>
        <v>101.028258</v>
      </c>
      <c r="F18" s="94">
        <f aca="true" t="shared" si="1" ref="F18:F20">1009899/10000</f>
        <v>100.9899</v>
      </c>
      <c r="G18" s="95" t="s">
        <v>6</v>
      </c>
      <c r="H18" s="95" t="s">
        <v>6</v>
      </c>
      <c r="I18" s="95" t="s">
        <v>6</v>
      </c>
      <c r="J18" s="95" t="s">
        <v>6</v>
      </c>
      <c r="K18" s="94">
        <f aca="true" t="shared" si="2" ref="K18:K20">383.58/10000</f>
        <v>0.038357999999999996</v>
      </c>
    </row>
    <row r="19" spans="1:11" ht="15" customHeight="1">
      <c r="A19" s="104" t="s">
        <v>142</v>
      </c>
      <c r="B19" s="105"/>
      <c r="C19" s="105" t="s">
        <v>6</v>
      </c>
      <c r="D19" s="105" t="s">
        <v>143</v>
      </c>
      <c r="E19" s="94">
        <f t="shared" si="0"/>
        <v>101.028258</v>
      </c>
      <c r="F19" s="94">
        <f t="shared" si="1"/>
        <v>100.9899</v>
      </c>
      <c r="G19" s="95" t="s">
        <v>6</v>
      </c>
      <c r="H19" s="95" t="s">
        <v>6</v>
      </c>
      <c r="I19" s="95" t="s">
        <v>6</v>
      </c>
      <c r="J19" s="95" t="s">
        <v>6</v>
      </c>
      <c r="K19" s="94">
        <f t="shared" si="2"/>
        <v>0.038357999999999996</v>
      </c>
    </row>
    <row r="20" spans="1:11" ht="15" customHeight="1">
      <c r="A20" s="104" t="s">
        <v>144</v>
      </c>
      <c r="B20" s="105"/>
      <c r="C20" s="105" t="s">
        <v>6</v>
      </c>
      <c r="D20" s="105" t="s">
        <v>145</v>
      </c>
      <c r="E20" s="94">
        <f t="shared" si="0"/>
        <v>101.028258</v>
      </c>
      <c r="F20" s="94">
        <f t="shared" si="1"/>
        <v>100.9899</v>
      </c>
      <c r="G20" s="95" t="s">
        <v>6</v>
      </c>
      <c r="H20" s="95" t="s">
        <v>6</v>
      </c>
      <c r="I20" s="95" t="s">
        <v>6</v>
      </c>
      <c r="J20" s="95" t="s">
        <v>6</v>
      </c>
      <c r="K20" s="94">
        <f t="shared" si="2"/>
        <v>0.038357999999999996</v>
      </c>
    </row>
    <row r="21" spans="1:11" ht="15" customHeight="1">
      <c r="A21" s="104" t="s">
        <v>146</v>
      </c>
      <c r="B21" s="105"/>
      <c r="C21" s="105" t="s">
        <v>6</v>
      </c>
      <c r="D21" s="105" t="s">
        <v>147</v>
      </c>
      <c r="E21" s="94">
        <f>4820908.59/10000</f>
        <v>482.09085899999997</v>
      </c>
      <c r="F21" s="94">
        <f>4820908.59/10000</f>
        <v>482.09085899999997</v>
      </c>
      <c r="G21" s="95" t="s">
        <v>6</v>
      </c>
      <c r="H21" s="95" t="s">
        <v>6</v>
      </c>
      <c r="I21" s="95" t="s">
        <v>6</v>
      </c>
      <c r="J21" s="95" t="s">
        <v>6</v>
      </c>
      <c r="K21" s="95" t="s">
        <v>6</v>
      </c>
    </row>
    <row r="22" spans="1:11" ht="15" customHeight="1">
      <c r="A22" s="104" t="s">
        <v>148</v>
      </c>
      <c r="B22" s="105"/>
      <c r="C22" s="105" t="s">
        <v>6</v>
      </c>
      <c r="D22" s="105" t="s">
        <v>149</v>
      </c>
      <c r="E22" s="94">
        <f>4820908.59/10000</f>
        <v>482.09085899999997</v>
      </c>
      <c r="F22" s="94">
        <f>4820908.59/10000</f>
        <v>482.09085899999997</v>
      </c>
      <c r="G22" s="95" t="s">
        <v>6</v>
      </c>
      <c r="H22" s="95" t="s">
        <v>6</v>
      </c>
      <c r="I22" s="95" t="s">
        <v>6</v>
      </c>
      <c r="J22" s="95" t="s">
        <v>6</v>
      </c>
      <c r="K22" s="95" t="s">
        <v>6</v>
      </c>
    </row>
    <row r="23" spans="1:11" ht="15" customHeight="1">
      <c r="A23" s="104" t="s">
        <v>150</v>
      </c>
      <c r="B23" s="105"/>
      <c r="C23" s="105" t="s">
        <v>6</v>
      </c>
      <c r="D23" s="105" t="s">
        <v>151</v>
      </c>
      <c r="E23" s="94">
        <f>4372932.59/10000</f>
        <v>437.293259</v>
      </c>
      <c r="F23" s="94">
        <f>4372932.59/10000</f>
        <v>437.293259</v>
      </c>
      <c r="G23" s="95" t="s">
        <v>6</v>
      </c>
      <c r="H23" s="95" t="s">
        <v>6</v>
      </c>
      <c r="I23" s="95" t="s">
        <v>6</v>
      </c>
      <c r="J23" s="95" t="s">
        <v>6</v>
      </c>
      <c r="K23" s="95" t="s">
        <v>6</v>
      </c>
    </row>
    <row r="24" spans="1:11" ht="15" customHeight="1">
      <c r="A24" s="104" t="s">
        <v>152</v>
      </c>
      <c r="B24" s="105"/>
      <c r="C24" s="105" t="s">
        <v>6</v>
      </c>
      <c r="D24" s="105" t="s">
        <v>153</v>
      </c>
      <c r="E24" s="94">
        <f>447976/10000</f>
        <v>44.7976</v>
      </c>
      <c r="F24" s="94">
        <f>447976/10000</f>
        <v>44.7976</v>
      </c>
      <c r="G24" s="95" t="s">
        <v>6</v>
      </c>
      <c r="H24" s="95" t="s">
        <v>6</v>
      </c>
      <c r="I24" s="95" t="s">
        <v>6</v>
      </c>
      <c r="J24" s="95" t="s">
        <v>6</v>
      </c>
      <c r="K24" s="95" t="s">
        <v>6</v>
      </c>
    </row>
    <row r="25" spans="1:11" ht="15" customHeight="1">
      <c r="A25" s="104" t="s">
        <v>154</v>
      </c>
      <c r="B25" s="105"/>
      <c r="C25" s="105" t="s">
        <v>6</v>
      </c>
      <c r="D25" s="105" t="s">
        <v>155</v>
      </c>
      <c r="E25" s="94">
        <f>708200/10000</f>
        <v>70.82</v>
      </c>
      <c r="F25" s="94">
        <f>708200/10000</f>
        <v>70.82</v>
      </c>
      <c r="G25" s="95" t="s">
        <v>6</v>
      </c>
      <c r="H25" s="95" t="s">
        <v>6</v>
      </c>
      <c r="I25" s="95" t="s">
        <v>6</v>
      </c>
      <c r="J25" s="95" t="s">
        <v>6</v>
      </c>
      <c r="K25" s="95" t="s">
        <v>6</v>
      </c>
    </row>
    <row r="26" spans="1:11" ht="15" customHeight="1">
      <c r="A26" s="104" t="s">
        <v>156</v>
      </c>
      <c r="B26" s="105"/>
      <c r="C26" s="105" t="s">
        <v>6</v>
      </c>
      <c r="D26" s="105" t="s">
        <v>157</v>
      </c>
      <c r="E26" s="94">
        <f>708200/10000</f>
        <v>70.82</v>
      </c>
      <c r="F26" s="94">
        <f>708200/10000</f>
        <v>70.82</v>
      </c>
      <c r="G26" s="95" t="s">
        <v>6</v>
      </c>
      <c r="H26" s="95" t="s">
        <v>6</v>
      </c>
      <c r="I26" s="95" t="s">
        <v>6</v>
      </c>
      <c r="J26" s="95" t="s">
        <v>6</v>
      </c>
      <c r="K26" s="95" t="s">
        <v>6</v>
      </c>
    </row>
    <row r="27" spans="1:11" ht="15" customHeight="1">
      <c r="A27" s="104" t="s">
        <v>158</v>
      </c>
      <c r="B27" s="105"/>
      <c r="C27" s="105" t="s">
        <v>6</v>
      </c>
      <c r="D27" s="105" t="s">
        <v>159</v>
      </c>
      <c r="E27" s="94">
        <f>22400/10000</f>
        <v>2.24</v>
      </c>
      <c r="F27" s="94">
        <f>22400/10000</f>
        <v>2.24</v>
      </c>
      <c r="G27" s="95" t="s">
        <v>6</v>
      </c>
      <c r="H27" s="95" t="s">
        <v>6</v>
      </c>
      <c r="I27" s="95" t="s">
        <v>6</v>
      </c>
      <c r="J27" s="95" t="s">
        <v>6</v>
      </c>
      <c r="K27" s="95" t="s">
        <v>6</v>
      </c>
    </row>
    <row r="28" spans="1:11" ht="15" customHeight="1">
      <c r="A28" s="104" t="s">
        <v>160</v>
      </c>
      <c r="B28" s="105"/>
      <c r="C28" s="105" t="s">
        <v>6</v>
      </c>
      <c r="D28" s="105" t="s">
        <v>161</v>
      </c>
      <c r="E28" s="94">
        <f>685800/10000</f>
        <v>68.58</v>
      </c>
      <c r="F28" s="94">
        <f>685800/10000</f>
        <v>68.58</v>
      </c>
      <c r="G28" s="95" t="s">
        <v>6</v>
      </c>
      <c r="H28" s="95" t="s">
        <v>6</v>
      </c>
      <c r="I28" s="95" t="s">
        <v>6</v>
      </c>
      <c r="J28" s="95" t="s">
        <v>6</v>
      </c>
      <c r="K28" s="95" t="s">
        <v>6</v>
      </c>
    </row>
    <row r="29" spans="1:11" ht="15" customHeight="1">
      <c r="A29" s="104" t="s">
        <v>162</v>
      </c>
      <c r="B29" s="105"/>
      <c r="C29" s="105" t="s">
        <v>6</v>
      </c>
      <c r="D29" s="105" t="s">
        <v>163</v>
      </c>
      <c r="E29" s="94">
        <f aca="true" t="shared" si="3" ref="E29:E31">887200/10000</f>
        <v>88.72</v>
      </c>
      <c r="F29" s="94">
        <f aca="true" t="shared" si="4" ref="F29:F31">887200/10000</f>
        <v>88.72</v>
      </c>
      <c r="G29" s="95" t="s">
        <v>6</v>
      </c>
      <c r="H29" s="95" t="s">
        <v>6</v>
      </c>
      <c r="I29" s="95" t="s">
        <v>6</v>
      </c>
      <c r="J29" s="95" t="s">
        <v>6</v>
      </c>
      <c r="K29" s="95" t="s">
        <v>6</v>
      </c>
    </row>
    <row r="30" spans="1:11" ht="15" customHeight="1">
      <c r="A30" s="104" t="s">
        <v>164</v>
      </c>
      <c r="B30" s="105"/>
      <c r="C30" s="105" t="s">
        <v>6</v>
      </c>
      <c r="D30" s="105" t="s">
        <v>165</v>
      </c>
      <c r="E30" s="94">
        <f t="shared" si="3"/>
        <v>88.72</v>
      </c>
      <c r="F30" s="94">
        <f t="shared" si="4"/>
        <v>88.72</v>
      </c>
      <c r="G30" s="95" t="s">
        <v>6</v>
      </c>
      <c r="H30" s="95" t="s">
        <v>6</v>
      </c>
      <c r="I30" s="95" t="s">
        <v>6</v>
      </c>
      <c r="J30" s="95" t="s">
        <v>6</v>
      </c>
      <c r="K30" s="95" t="s">
        <v>6</v>
      </c>
    </row>
    <row r="31" spans="1:11" ht="15" customHeight="1">
      <c r="A31" s="104" t="s">
        <v>166</v>
      </c>
      <c r="B31" s="105"/>
      <c r="C31" s="105" t="s">
        <v>6</v>
      </c>
      <c r="D31" s="105" t="s">
        <v>167</v>
      </c>
      <c r="E31" s="94">
        <f t="shared" si="3"/>
        <v>88.72</v>
      </c>
      <c r="F31" s="94">
        <f t="shared" si="4"/>
        <v>88.72</v>
      </c>
      <c r="G31" s="95" t="s">
        <v>6</v>
      </c>
      <c r="H31" s="95" t="s">
        <v>6</v>
      </c>
      <c r="I31" s="95" t="s">
        <v>6</v>
      </c>
      <c r="J31" s="95" t="s">
        <v>6</v>
      </c>
      <c r="K31" s="95" t="s">
        <v>6</v>
      </c>
    </row>
    <row r="32" spans="1:11" ht="15" customHeight="1">
      <c r="A32" s="106" t="s">
        <v>168</v>
      </c>
      <c r="B32" s="107"/>
      <c r="C32" s="107"/>
      <c r="D32" s="107"/>
      <c r="E32" s="107"/>
      <c r="F32" s="107"/>
      <c r="G32" s="107"/>
      <c r="H32" s="107"/>
      <c r="I32" s="107"/>
      <c r="J32" s="107"/>
      <c r="K32" s="107"/>
    </row>
    <row r="34" ht="12.75">
      <c r="G34" s="49" t="s">
        <v>169</v>
      </c>
    </row>
  </sheetData>
  <sheetProtection/>
  <mergeCells count="35">
    <mergeCell ref="A1:C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9:A10"/>
    <mergeCell ref="B9:B10"/>
    <mergeCell ref="C9:C10"/>
    <mergeCell ref="D5:D8"/>
    <mergeCell ref="E5:E8"/>
    <mergeCell ref="F5:F8"/>
    <mergeCell ref="G5:G8"/>
    <mergeCell ref="H5:H8"/>
    <mergeCell ref="I5:I8"/>
    <mergeCell ref="J5:J8"/>
    <mergeCell ref="K5:K8"/>
    <mergeCell ref="A5:C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I19" sqref="I1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3" ht="12.75">
      <c r="A1" s="101" t="s">
        <v>170</v>
      </c>
      <c r="B1" s="102"/>
      <c r="C1" s="102"/>
    </row>
    <row r="2" ht="19.5">
      <c r="F2" s="85" t="s">
        <v>171</v>
      </c>
    </row>
    <row r="3" ht="12.75">
      <c r="J3" s="76" t="s">
        <v>172</v>
      </c>
    </row>
    <row r="4" spans="1:10" ht="13.5">
      <c r="A4" s="86" t="s">
        <v>3</v>
      </c>
      <c r="J4" s="76" t="s">
        <v>4</v>
      </c>
    </row>
    <row r="5" spans="1:10" ht="15" customHeight="1">
      <c r="A5" s="122" t="s">
        <v>113</v>
      </c>
      <c r="B5" s="123"/>
      <c r="C5" s="123"/>
      <c r="D5" s="123" t="s">
        <v>114</v>
      </c>
      <c r="E5" s="88" t="s">
        <v>84</v>
      </c>
      <c r="F5" s="88" t="s">
        <v>173</v>
      </c>
      <c r="G5" s="88" t="s">
        <v>174</v>
      </c>
      <c r="H5" s="88" t="s">
        <v>175</v>
      </c>
      <c r="I5" s="88" t="s">
        <v>176</v>
      </c>
      <c r="J5" s="88" t="s">
        <v>177</v>
      </c>
    </row>
    <row r="6" spans="1:10" ht="15" customHeight="1">
      <c r="A6" s="96"/>
      <c r="B6" s="97" t="s">
        <v>6</v>
      </c>
      <c r="C6" s="97" t="s">
        <v>6</v>
      </c>
      <c r="D6" s="97" t="s">
        <v>6</v>
      </c>
      <c r="E6" s="90" t="s">
        <v>6</v>
      </c>
      <c r="F6" s="90" t="s">
        <v>6</v>
      </c>
      <c r="G6" s="90" t="s">
        <v>6</v>
      </c>
      <c r="H6" s="90" t="s">
        <v>6</v>
      </c>
      <c r="I6" s="90" t="s">
        <v>6</v>
      </c>
      <c r="J6" s="90" t="s">
        <v>6</v>
      </c>
    </row>
    <row r="7" spans="1:10" ht="15" customHeight="1">
      <c r="A7" s="96"/>
      <c r="B7" s="97" t="s">
        <v>6</v>
      </c>
      <c r="C7" s="97" t="s">
        <v>6</v>
      </c>
      <c r="D7" s="97" t="s">
        <v>6</v>
      </c>
      <c r="E7" s="90" t="s">
        <v>6</v>
      </c>
      <c r="F7" s="90" t="s">
        <v>6</v>
      </c>
      <c r="G7" s="90" t="s">
        <v>6</v>
      </c>
      <c r="H7" s="90" t="s">
        <v>6</v>
      </c>
      <c r="I7" s="90" t="s">
        <v>6</v>
      </c>
      <c r="J7" s="90" t="s">
        <v>6</v>
      </c>
    </row>
    <row r="8" spans="1:10" ht="15" customHeight="1">
      <c r="A8" s="96"/>
      <c r="B8" s="97" t="s">
        <v>6</v>
      </c>
      <c r="C8" s="97" t="s">
        <v>6</v>
      </c>
      <c r="D8" s="97" t="s">
        <v>6</v>
      </c>
      <c r="E8" s="90" t="s">
        <v>6</v>
      </c>
      <c r="F8" s="90" t="s">
        <v>6</v>
      </c>
      <c r="G8" s="90" t="s">
        <v>6</v>
      </c>
      <c r="H8" s="90" t="s">
        <v>6</v>
      </c>
      <c r="I8" s="90" t="s">
        <v>6</v>
      </c>
      <c r="J8" s="90" t="s">
        <v>6</v>
      </c>
    </row>
    <row r="9" spans="1:10" ht="15" customHeight="1">
      <c r="A9" s="96" t="s">
        <v>122</v>
      </c>
      <c r="B9" s="97" t="s">
        <v>123</v>
      </c>
      <c r="C9" s="97" t="s">
        <v>124</v>
      </c>
      <c r="D9" s="97" t="s">
        <v>11</v>
      </c>
      <c r="E9" s="90" t="s">
        <v>12</v>
      </c>
      <c r="F9" s="90" t="s">
        <v>13</v>
      </c>
      <c r="G9" s="90" t="s">
        <v>21</v>
      </c>
      <c r="H9" s="90" t="s">
        <v>25</v>
      </c>
      <c r="I9" s="90" t="s">
        <v>29</v>
      </c>
      <c r="J9" s="90" t="s">
        <v>33</v>
      </c>
    </row>
    <row r="10" spans="1:10" ht="15" customHeight="1">
      <c r="A10" s="96"/>
      <c r="B10" s="97" t="s">
        <v>6</v>
      </c>
      <c r="C10" s="97" t="s">
        <v>6</v>
      </c>
      <c r="D10" s="97" t="s">
        <v>125</v>
      </c>
      <c r="E10" s="103">
        <f>34980354.99/10000</f>
        <v>3498.035499</v>
      </c>
      <c r="F10" s="103">
        <f>28140608.77/10000</f>
        <v>2814.060877</v>
      </c>
      <c r="G10" s="103">
        <f>6839746.22/10000</f>
        <v>683.974622</v>
      </c>
      <c r="H10" s="124" t="s">
        <v>6</v>
      </c>
      <c r="I10" s="124" t="s">
        <v>6</v>
      </c>
      <c r="J10" s="124" t="s">
        <v>6</v>
      </c>
    </row>
    <row r="11" spans="1:10" ht="15" customHeight="1">
      <c r="A11" s="104" t="s">
        <v>126</v>
      </c>
      <c r="B11" s="105"/>
      <c r="C11" s="105" t="s">
        <v>6</v>
      </c>
      <c r="D11" s="105" t="s">
        <v>127</v>
      </c>
      <c r="E11" s="94">
        <f>27941416.02/10000</f>
        <v>2794.141602</v>
      </c>
      <c r="F11" s="94">
        <f>21101669.8/10000</f>
        <v>2110.16698</v>
      </c>
      <c r="G11" s="94">
        <f>6839746.22/10000</f>
        <v>683.974622</v>
      </c>
      <c r="H11" s="95" t="s">
        <v>6</v>
      </c>
      <c r="I11" s="95" t="s">
        <v>6</v>
      </c>
      <c r="J11" s="95" t="s">
        <v>6</v>
      </c>
    </row>
    <row r="12" spans="1:10" ht="15" customHeight="1">
      <c r="A12" s="104" t="s">
        <v>128</v>
      </c>
      <c r="B12" s="105"/>
      <c r="C12" s="105" t="s">
        <v>6</v>
      </c>
      <c r="D12" s="105" t="s">
        <v>129</v>
      </c>
      <c r="E12" s="94">
        <f>20231806.04/10000</f>
        <v>2023.180604</v>
      </c>
      <c r="F12" s="94">
        <f>13496059.82/10000</f>
        <v>1349.605982</v>
      </c>
      <c r="G12" s="94">
        <f>6735746.22/10000</f>
        <v>673.574622</v>
      </c>
      <c r="H12" s="95" t="s">
        <v>6</v>
      </c>
      <c r="I12" s="95" t="s">
        <v>6</v>
      </c>
      <c r="J12" s="95" t="s">
        <v>6</v>
      </c>
    </row>
    <row r="13" spans="1:10" ht="15" customHeight="1">
      <c r="A13" s="104" t="s">
        <v>130</v>
      </c>
      <c r="B13" s="105"/>
      <c r="C13" s="105" t="s">
        <v>6</v>
      </c>
      <c r="D13" s="105" t="s">
        <v>131</v>
      </c>
      <c r="E13" s="94">
        <f>13217527.82/10000</f>
        <v>1321.752782</v>
      </c>
      <c r="F13" s="94">
        <f>13217527.82/10000</f>
        <v>1321.752782</v>
      </c>
      <c r="G13" s="95" t="s">
        <v>6</v>
      </c>
      <c r="H13" s="95" t="s">
        <v>6</v>
      </c>
      <c r="I13" s="95" t="s">
        <v>6</v>
      </c>
      <c r="J13" s="95" t="s">
        <v>6</v>
      </c>
    </row>
    <row r="14" spans="1:10" ht="15" customHeight="1">
      <c r="A14" s="104" t="s">
        <v>132</v>
      </c>
      <c r="B14" s="105"/>
      <c r="C14" s="105" t="s">
        <v>6</v>
      </c>
      <c r="D14" s="105" t="s">
        <v>133</v>
      </c>
      <c r="E14" s="94">
        <f>6159392.95/10000</f>
        <v>615.939295</v>
      </c>
      <c r="F14" s="94">
        <f>278532/10000</f>
        <v>27.8532</v>
      </c>
      <c r="G14" s="94">
        <f>5880860.95/10000</f>
        <v>588.086095</v>
      </c>
      <c r="H14" s="95" t="s">
        <v>6</v>
      </c>
      <c r="I14" s="95" t="s">
        <v>6</v>
      </c>
      <c r="J14" s="95" t="s">
        <v>6</v>
      </c>
    </row>
    <row r="15" spans="1:10" ht="15" customHeight="1">
      <c r="A15" s="104" t="s">
        <v>134</v>
      </c>
      <c r="B15" s="105"/>
      <c r="C15" s="105" t="s">
        <v>6</v>
      </c>
      <c r="D15" s="105" t="s">
        <v>135</v>
      </c>
      <c r="E15" s="94">
        <f>854885.27/10000</f>
        <v>85.488527</v>
      </c>
      <c r="F15" s="95" t="s">
        <v>6</v>
      </c>
      <c r="G15" s="94">
        <f>854885.27/10000</f>
        <v>85.488527</v>
      </c>
      <c r="H15" s="95" t="s">
        <v>6</v>
      </c>
      <c r="I15" s="95" t="s">
        <v>6</v>
      </c>
      <c r="J15" s="95" t="s">
        <v>6</v>
      </c>
    </row>
    <row r="16" spans="1:10" ht="15" customHeight="1">
      <c r="A16" s="104" t="s">
        <v>136</v>
      </c>
      <c r="B16" s="105"/>
      <c r="C16" s="105" t="s">
        <v>6</v>
      </c>
      <c r="D16" s="105" t="s">
        <v>137</v>
      </c>
      <c r="E16" s="94">
        <f>7709609.98/10000</f>
        <v>770.960998</v>
      </c>
      <c r="F16" s="94">
        <f>7605609.98/10000</f>
        <v>760.560998</v>
      </c>
      <c r="G16" s="94">
        <f>104000/10000</f>
        <v>10.4</v>
      </c>
      <c r="H16" s="95" t="s">
        <v>6</v>
      </c>
      <c r="I16" s="95" t="s">
        <v>6</v>
      </c>
      <c r="J16" s="95" t="s">
        <v>6</v>
      </c>
    </row>
    <row r="17" spans="1:10" ht="15" customHeight="1">
      <c r="A17" s="104" t="s">
        <v>138</v>
      </c>
      <c r="B17" s="105"/>
      <c r="C17" s="105" t="s">
        <v>6</v>
      </c>
      <c r="D17" s="105" t="s">
        <v>139</v>
      </c>
      <c r="E17" s="94">
        <f>7709609.98/10000</f>
        <v>770.960998</v>
      </c>
      <c r="F17" s="94">
        <f>7605609.98/10000</f>
        <v>760.560998</v>
      </c>
      <c r="G17" s="94">
        <f>104000/10000</f>
        <v>10.4</v>
      </c>
      <c r="H17" s="95" t="s">
        <v>6</v>
      </c>
      <c r="I17" s="95" t="s">
        <v>6</v>
      </c>
      <c r="J17" s="95" t="s">
        <v>6</v>
      </c>
    </row>
    <row r="18" spans="1:10" ht="15" customHeight="1">
      <c r="A18" s="104" t="s">
        <v>140</v>
      </c>
      <c r="B18" s="105"/>
      <c r="C18" s="105" t="s">
        <v>6</v>
      </c>
      <c r="D18" s="105" t="s">
        <v>141</v>
      </c>
      <c r="E18" s="94">
        <f aca="true" t="shared" si="0" ref="E18:E20">1010282.58/10000</f>
        <v>101.028258</v>
      </c>
      <c r="F18" s="94">
        <f aca="true" t="shared" si="1" ref="F18:F20">1010282.58/10000</f>
        <v>101.028258</v>
      </c>
      <c r="G18" s="95" t="s">
        <v>6</v>
      </c>
      <c r="H18" s="95" t="s">
        <v>6</v>
      </c>
      <c r="I18" s="95" t="s">
        <v>6</v>
      </c>
      <c r="J18" s="95" t="s">
        <v>6</v>
      </c>
    </row>
    <row r="19" spans="1:10" ht="15" customHeight="1">
      <c r="A19" s="104" t="s">
        <v>142</v>
      </c>
      <c r="B19" s="105"/>
      <c r="C19" s="105" t="s">
        <v>6</v>
      </c>
      <c r="D19" s="105" t="s">
        <v>143</v>
      </c>
      <c r="E19" s="94">
        <f t="shared" si="0"/>
        <v>101.028258</v>
      </c>
      <c r="F19" s="94">
        <f t="shared" si="1"/>
        <v>101.028258</v>
      </c>
      <c r="G19" s="95" t="s">
        <v>6</v>
      </c>
      <c r="H19" s="95" t="s">
        <v>6</v>
      </c>
      <c r="I19" s="95" t="s">
        <v>6</v>
      </c>
      <c r="J19" s="95" t="s">
        <v>6</v>
      </c>
    </row>
    <row r="20" spans="1:10" ht="15" customHeight="1">
      <c r="A20" s="104" t="s">
        <v>144</v>
      </c>
      <c r="B20" s="105"/>
      <c r="C20" s="105" t="s">
        <v>6</v>
      </c>
      <c r="D20" s="105" t="s">
        <v>145</v>
      </c>
      <c r="E20" s="94">
        <f t="shared" si="0"/>
        <v>101.028258</v>
      </c>
      <c r="F20" s="94">
        <f t="shared" si="1"/>
        <v>101.028258</v>
      </c>
      <c r="G20" s="95" t="s">
        <v>6</v>
      </c>
      <c r="H20" s="95" t="s">
        <v>6</v>
      </c>
      <c r="I20" s="95" t="s">
        <v>6</v>
      </c>
      <c r="J20" s="95" t="s">
        <v>6</v>
      </c>
    </row>
    <row r="21" spans="1:10" ht="15" customHeight="1">
      <c r="A21" s="104" t="s">
        <v>146</v>
      </c>
      <c r="B21" s="105"/>
      <c r="C21" s="105" t="s">
        <v>6</v>
      </c>
      <c r="D21" s="105" t="s">
        <v>147</v>
      </c>
      <c r="E21" s="94">
        <f>4505752.39/10000</f>
        <v>450.57523899999995</v>
      </c>
      <c r="F21" s="94">
        <f>4505752.39/10000</f>
        <v>450.57523899999995</v>
      </c>
      <c r="G21" s="95" t="s">
        <v>6</v>
      </c>
      <c r="H21" s="95" t="s">
        <v>6</v>
      </c>
      <c r="I21" s="95" t="s">
        <v>6</v>
      </c>
      <c r="J21" s="95" t="s">
        <v>6</v>
      </c>
    </row>
    <row r="22" spans="1:10" ht="15" customHeight="1">
      <c r="A22" s="104" t="s">
        <v>148</v>
      </c>
      <c r="B22" s="105"/>
      <c r="C22" s="105" t="s">
        <v>6</v>
      </c>
      <c r="D22" s="105" t="s">
        <v>149</v>
      </c>
      <c r="E22" s="94">
        <f>4505752.39/10000</f>
        <v>450.57523899999995</v>
      </c>
      <c r="F22" s="94">
        <f>4505752.39/10000</f>
        <v>450.57523899999995</v>
      </c>
      <c r="G22" s="95" t="s">
        <v>6</v>
      </c>
      <c r="H22" s="95" t="s">
        <v>6</v>
      </c>
      <c r="I22" s="95" t="s">
        <v>6</v>
      </c>
      <c r="J22" s="95" t="s">
        <v>6</v>
      </c>
    </row>
    <row r="23" spans="1:10" ht="15" customHeight="1">
      <c r="A23" s="104" t="s">
        <v>150</v>
      </c>
      <c r="B23" s="105"/>
      <c r="C23" s="105" t="s">
        <v>6</v>
      </c>
      <c r="D23" s="105" t="s">
        <v>151</v>
      </c>
      <c r="E23" s="94">
        <f>4082314.92/10000</f>
        <v>408.231492</v>
      </c>
      <c r="F23" s="94">
        <f>4082314.92/10000</f>
        <v>408.231492</v>
      </c>
      <c r="G23" s="95" t="s">
        <v>6</v>
      </c>
      <c r="H23" s="95" t="s">
        <v>6</v>
      </c>
      <c r="I23" s="95" t="s">
        <v>6</v>
      </c>
      <c r="J23" s="95" t="s">
        <v>6</v>
      </c>
    </row>
    <row r="24" spans="1:10" ht="15" customHeight="1">
      <c r="A24" s="104" t="s">
        <v>152</v>
      </c>
      <c r="B24" s="105"/>
      <c r="C24" s="105" t="s">
        <v>6</v>
      </c>
      <c r="D24" s="105" t="s">
        <v>153</v>
      </c>
      <c r="E24" s="94">
        <f>423437.47/10000</f>
        <v>42.343747</v>
      </c>
      <c r="F24" s="94">
        <f>423437.47/10000</f>
        <v>42.343747</v>
      </c>
      <c r="G24" s="95" t="s">
        <v>6</v>
      </c>
      <c r="H24" s="95" t="s">
        <v>6</v>
      </c>
      <c r="I24" s="95" t="s">
        <v>6</v>
      </c>
      <c r="J24" s="95" t="s">
        <v>6</v>
      </c>
    </row>
    <row r="25" spans="1:10" ht="15" customHeight="1">
      <c r="A25" s="104" t="s">
        <v>154</v>
      </c>
      <c r="B25" s="105"/>
      <c r="C25" s="105" t="s">
        <v>6</v>
      </c>
      <c r="D25" s="105" t="s">
        <v>155</v>
      </c>
      <c r="E25" s="94">
        <f>708200/10000</f>
        <v>70.82</v>
      </c>
      <c r="F25" s="94">
        <f>708200/10000</f>
        <v>70.82</v>
      </c>
      <c r="G25" s="95" t="s">
        <v>6</v>
      </c>
      <c r="H25" s="95" t="s">
        <v>6</v>
      </c>
      <c r="I25" s="95" t="s">
        <v>6</v>
      </c>
      <c r="J25" s="95" t="s">
        <v>6</v>
      </c>
    </row>
    <row r="26" spans="1:10" ht="15" customHeight="1">
      <c r="A26" s="104" t="s">
        <v>156</v>
      </c>
      <c r="B26" s="105"/>
      <c r="C26" s="105" t="s">
        <v>6</v>
      </c>
      <c r="D26" s="105" t="s">
        <v>157</v>
      </c>
      <c r="E26" s="94">
        <f>708200/10000</f>
        <v>70.82</v>
      </c>
      <c r="F26" s="94">
        <f>708200/10000</f>
        <v>70.82</v>
      </c>
      <c r="G26" s="95" t="s">
        <v>6</v>
      </c>
      <c r="H26" s="95" t="s">
        <v>6</v>
      </c>
      <c r="I26" s="95" t="s">
        <v>6</v>
      </c>
      <c r="J26" s="95" t="s">
        <v>6</v>
      </c>
    </row>
    <row r="27" spans="1:10" ht="15" customHeight="1">
      <c r="A27" s="104" t="s">
        <v>158</v>
      </c>
      <c r="B27" s="105"/>
      <c r="C27" s="105" t="s">
        <v>6</v>
      </c>
      <c r="D27" s="105" t="s">
        <v>159</v>
      </c>
      <c r="E27" s="94">
        <f>22400/10000</f>
        <v>2.24</v>
      </c>
      <c r="F27" s="94">
        <f>22400/10000</f>
        <v>2.24</v>
      </c>
      <c r="G27" s="95" t="s">
        <v>6</v>
      </c>
      <c r="H27" s="95" t="s">
        <v>6</v>
      </c>
      <c r="I27" s="95" t="s">
        <v>6</v>
      </c>
      <c r="J27" s="95" t="s">
        <v>6</v>
      </c>
    </row>
    <row r="28" spans="1:10" ht="15" customHeight="1">
      <c r="A28" s="104" t="s">
        <v>160</v>
      </c>
      <c r="B28" s="105"/>
      <c r="C28" s="105" t="s">
        <v>6</v>
      </c>
      <c r="D28" s="105" t="s">
        <v>161</v>
      </c>
      <c r="E28" s="94">
        <f>685800/10000</f>
        <v>68.58</v>
      </c>
      <c r="F28" s="94">
        <f>685800/10000</f>
        <v>68.58</v>
      </c>
      <c r="G28" s="95" t="s">
        <v>6</v>
      </c>
      <c r="H28" s="95" t="s">
        <v>6</v>
      </c>
      <c r="I28" s="95" t="s">
        <v>6</v>
      </c>
      <c r="J28" s="95" t="s">
        <v>6</v>
      </c>
    </row>
    <row r="29" spans="1:10" ht="15" customHeight="1">
      <c r="A29" s="104" t="s">
        <v>162</v>
      </c>
      <c r="B29" s="105"/>
      <c r="C29" s="105" t="s">
        <v>6</v>
      </c>
      <c r="D29" s="105" t="s">
        <v>163</v>
      </c>
      <c r="E29" s="94">
        <f aca="true" t="shared" si="2" ref="E29:E31">814704/10000</f>
        <v>81.4704</v>
      </c>
      <c r="F29" s="94">
        <f aca="true" t="shared" si="3" ref="F29:F31">814704/10000</f>
        <v>81.4704</v>
      </c>
      <c r="G29" s="95" t="s">
        <v>6</v>
      </c>
      <c r="H29" s="95" t="s">
        <v>6</v>
      </c>
      <c r="I29" s="95" t="s">
        <v>6</v>
      </c>
      <c r="J29" s="95" t="s">
        <v>6</v>
      </c>
    </row>
    <row r="30" spans="1:10" ht="15" customHeight="1">
      <c r="A30" s="104" t="s">
        <v>164</v>
      </c>
      <c r="B30" s="105"/>
      <c r="C30" s="105" t="s">
        <v>6</v>
      </c>
      <c r="D30" s="105" t="s">
        <v>165</v>
      </c>
      <c r="E30" s="94">
        <f t="shared" si="2"/>
        <v>81.4704</v>
      </c>
      <c r="F30" s="94">
        <f t="shared" si="3"/>
        <v>81.4704</v>
      </c>
      <c r="G30" s="95" t="s">
        <v>6</v>
      </c>
      <c r="H30" s="95" t="s">
        <v>6</v>
      </c>
      <c r="I30" s="95" t="s">
        <v>6</v>
      </c>
      <c r="J30" s="95" t="s">
        <v>6</v>
      </c>
    </row>
    <row r="31" spans="1:10" ht="15" customHeight="1">
      <c r="A31" s="104" t="s">
        <v>166</v>
      </c>
      <c r="B31" s="105"/>
      <c r="C31" s="105" t="s">
        <v>6</v>
      </c>
      <c r="D31" s="105" t="s">
        <v>167</v>
      </c>
      <c r="E31" s="94">
        <f t="shared" si="2"/>
        <v>81.4704</v>
      </c>
      <c r="F31" s="94">
        <f t="shared" si="3"/>
        <v>81.4704</v>
      </c>
      <c r="G31" s="95" t="s">
        <v>6</v>
      </c>
      <c r="H31" s="95" t="s">
        <v>6</v>
      </c>
      <c r="I31" s="95" t="s">
        <v>6</v>
      </c>
      <c r="J31" s="95" t="s">
        <v>6</v>
      </c>
    </row>
    <row r="32" spans="1:10" ht="15" customHeight="1">
      <c r="A32" s="106" t="s">
        <v>178</v>
      </c>
      <c r="B32" s="107"/>
      <c r="C32" s="107"/>
      <c r="D32" s="107"/>
      <c r="E32" s="107"/>
      <c r="F32" s="107"/>
      <c r="G32" s="107"/>
      <c r="H32" s="107"/>
      <c r="I32" s="107"/>
      <c r="J32" s="107"/>
    </row>
    <row r="34" ht="12.75">
      <c r="F34" s="49" t="s">
        <v>179</v>
      </c>
    </row>
  </sheetData>
  <sheetProtection/>
  <mergeCells count="34">
    <mergeCell ref="A1:C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9:A10"/>
    <mergeCell ref="B9:B10"/>
    <mergeCell ref="C9:C10"/>
    <mergeCell ref="D5:D8"/>
    <mergeCell ref="E5:E8"/>
    <mergeCell ref="F5:F8"/>
    <mergeCell ref="G5:G8"/>
    <mergeCell ref="H5:H8"/>
    <mergeCell ref="I5:I8"/>
    <mergeCell ref="J5:J8"/>
    <mergeCell ref="A5:C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G17" sqref="G1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2.75">
      <c r="A1" s="108" t="s">
        <v>180</v>
      </c>
    </row>
    <row r="2" ht="19.5">
      <c r="D2" s="85" t="s">
        <v>181</v>
      </c>
    </row>
    <row r="3" ht="12.75">
      <c r="H3" s="76" t="s">
        <v>182</v>
      </c>
    </row>
    <row r="4" spans="1:8" ht="13.5">
      <c r="A4" s="86" t="s">
        <v>3</v>
      </c>
      <c r="H4" s="76" t="s">
        <v>4</v>
      </c>
    </row>
    <row r="5" spans="1:8" ht="15" customHeight="1">
      <c r="A5" s="109" t="s">
        <v>183</v>
      </c>
      <c r="B5" s="110"/>
      <c r="C5" s="110"/>
      <c r="D5" s="110" t="s">
        <v>184</v>
      </c>
      <c r="E5" s="110"/>
      <c r="F5" s="110" t="s">
        <v>6</v>
      </c>
      <c r="G5" s="110" t="s">
        <v>6</v>
      </c>
      <c r="H5" s="110" t="s">
        <v>6</v>
      </c>
    </row>
    <row r="6" spans="1:8" ht="14.25" customHeight="1">
      <c r="A6" s="111" t="s">
        <v>8</v>
      </c>
      <c r="B6" s="112" t="s">
        <v>9</v>
      </c>
      <c r="C6" s="112" t="s">
        <v>10</v>
      </c>
      <c r="D6" s="112" t="s">
        <v>8</v>
      </c>
      <c r="E6" s="112" t="s">
        <v>9</v>
      </c>
      <c r="F6" s="113" t="s">
        <v>125</v>
      </c>
      <c r="G6" s="112" t="s">
        <v>185</v>
      </c>
      <c r="H6" s="112" t="s">
        <v>186</v>
      </c>
    </row>
    <row r="7" spans="1:8" ht="30.75" customHeight="1">
      <c r="A7" s="111"/>
      <c r="B7" s="112" t="s">
        <v>6</v>
      </c>
      <c r="C7" s="112" t="s">
        <v>6</v>
      </c>
      <c r="D7" s="112" t="s">
        <v>6</v>
      </c>
      <c r="E7" s="112" t="s">
        <v>6</v>
      </c>
      <c r="F7" s="113" t="s">
        <v>121</v>
      </c>
      <c r="G7" s="112" t="s">
        <v>185</v>
      </c>
      <c r="H7" s="112" t="s">
        <v>186</v>
      </c>
    </row>
    <row r="8" spans="1:8" ht="15" customHeight="1">
      <c r="A8" s="114" t="s">
        <v>11</v>
      </c>
      <c r="B8" s="113" t="s">
        <v>6</v>
      </c>
      <c r="C8" s="113" t="s">
        <v>12</v>
      </c>
      <c r="D8" s="113" t="s">
        <v>11</v>
      </c>
      <c r="E8" s="113" t="s">
        <v>6</v>
      </c>
      <c r="F8" s="113" t="s">
        <v>13</v>
      </c>
      <c r="G8" s="113" t="s">
        <v>21</v>
      </c>
      <c r="H8" s="113" t="s">
        <v>25</v>
      </c>
    </row>
    <row r="9" spans="1:8" ht="15" customHeight="1">
      <c r="A9" s="115" t="s">
        <v>187</v>
      </c>
      <c r="B9" s="113" t="s">
        <v>12</v>
      </c>
      <c r="C9" s="94">
        <f>36617364.09/10000</f>
        <v>3661.7364090000005</v>
      </c>
      <c r="D9" s="93" t="s">
        <v>15</v>
      </c>
      <c r="E9" s="113" t="s">
        <v>103</v>
      </c>
      <c r="F9" s="94">
        <f>20335806.04/10000</f>
        <v>2033.580604</v>
      </c>
      <c r="G9" s="94">
        <f>20335806.04/10000</f>
        <v>2033.580604</v>
      </c>
      <c r="H9" s="95" t="s">
        <v>6</v>
      </c>
    </row>
    <row r="10" spans="1:8" ht="15" customHeight="1">
      <c r="A10" s="115" t="s">
        <v>188</v>
      </c>
      <c r="B10" s="113" t="s">
        <v>13</v>
      </c>
      <c r="C10" s="95" t="s">
        <v>6</v>
      </c>
      <c r="D10" s="93" t="s">
        <v>18</v>
      </c>
      <c r="E10" s="113" t="s">
        <v>106</v>
      </c>
      <c r="F10" s="95" t="s">
        <v>6</v>
      </c>
      <c r="G10" s="95" t="s">
        <v>6</v>
      </c>
      <c r="H10" s="95" t="s">
        <v>6</v>
      </c>
    </row>
    <row r="11" spans="1:8" ht="15" customHeight="1">
      <c r="A11" s="115" t="s">
        <v>6</v>
      </c>
      <c r="B11" s="113" t="s">
        <v>21</v>
      </c>
      <c r="C11" s="95" t="s">
        <v>6</v>
      </c>
      <c r="D11" s="93" t="s">
        <v>22</v>
      </c>
      <c r="E11" s="113" t="s">
        <v>16</v>
      </c>
      <c r="F11" s="95" t="s">
        <v>6</v>
      </c>
      <c r="G11" s="95" t="s">
        <v>6</v>
      </c>
      <c r="H11" s="95" t="s">
        <v>6</v>
      </c>
    </row>
    <row r="12" spans="1:8" ht="15" customHeight="1">
      <c r="A12" s="115" t="s">
        <v>6</v>
      </c>
      <c r="B12" s="113" t="s">
        <v>25</v>
      </c>
      <c r="C12" s="95" t="s">
        <v>6</v>
      </c>
      <c r="D12" s="93" t="s">
        <v>26</v>
      </c>
      <c r="E12" s="113" t="s">
        <v>19</v>
      </c>
      <c r="F12" s="95" t="s">
        <v>6</v>
      </c>
      <c r="G12" s="95" t="s">
        <v>6</v>
      </c>
      <c r="H12" s="95" t="s">
        <v>6</v>
      </c>
    </row>
    <row r="13" spans="1:8" ht="15" customHeight="1">
      <c r="A13" s="115" t="s">
        <v>6</v>
      </c>
      <c r="B13" s="113" t="s">
        <v>29</v>
      </c>
      <c r="C13" s="95" t="s">
        <v>6</v>
      </c>
      <c r="D13" s="93" t="s">
        <v>30</v>
      </c>
      <c r="E13" s="113" t="s">
        <v>23</v>
      </c>
      <c r="F13" s="94">
        <f>1009899/10000</f>
        <v>100.9899</v>
      </c>
      <c r="G13" s="94">
        <f>1009899/10000</f>
        <v>100.9899</v>
      </c>
      <c r="H13" s="95" t="s">
        <v>6</v>
      </c>
    </row>
    <row r="14" spans="1:8" ht="15" customHeight="1">
      <c r="A14" s="115" t="s">
        <v>6</v>
      </c>
      <c r="B14" s="113" t="s">
        <v>33</v>
      </c>
      <c r="C14" s="95" t="s">
        <v>6</v>
      </c>
      <c r="D14" s="93" t="s">
        <v>34</v>
      </c>
      <c r="E14" s="113" t="s">
        <v>27</v>
      </c>
      <c r="F14" s="95" t="s">
        <v>6</v>
      </c>
      <c r="G14" s="95" t="s">
        <v>6</v>
      </c>
      <c r="H14" s="95" t="s">
        <v>6</v>
      </c>
    </row>
    <row r="15" spans="1:8" ht="15" customHeight="1">
      <c r="A15" s="115" t="s">
        <v>6</v>
      </c>
      <c r="B15" s="113" t="s">
        <v>37</v>
      </c>
      <c r="C15" s="95" t="s">
        <v>6</v>
      </c>
      <c r="D15" s="93" t="s">
        <v>38</v>
      </c>
      <c r="E15" s="113" t="s">
        <v>31</v>
      </c>
      <c r="F15" s="95" t="s">
        <v>6</v>
      </c>
      <c r="G15" s="95" t="s">
        <v>6</v>
      </c>
      <c r="H15" s="95" t="s">
        <v>6</v>
      </c>
    </row>
    <row r="16" spans="1:8" ht="15" customHeight="1">
      <c r="A16" s="115" t="s">
        <v>6</v>
      </c>
      <c r="B16" s="113" t="s">
        <v>40</v>
      </c>
      <c r="C16" s="95" t="s">
        <v>6</v>
      </c>
      <c r="D16" s="93" t="s">
        <v>41</v>
      </c>
      <c r="E16" s="113" t="s">
        <v>35</v>
      </c>
      <c r="F16" s="94">
        <f>4505752.39/10000</f>
        <v>450.57523899999995</v>
      </c>
      <c r="G16" s="94">
        <f>4505752.39/10000</f>
        <v>450.57523899999995</v>
      </c>
      <c r="H16" s="95" t="s">
        <v>6</v>
      </c>
    </row>
    <row r="17" spans="1:8" ht="15" customHeight="1">
      <c r="A17" s="115" t="s">
        <v>6</v>
      </c>
      <c r="B17" s="113" t="s">
        <v>43</v>
      </c>
      <c r="C17" s="95" t="s">
        <v>6</v>
      </c>
      <c r="D17" s="93" t="s">
        <v>44</v>
      </c>
      <c r="E17" s="113" t="s">
        <v>39</v>
      </c>
      <c r="F17" s="94">
        <f>708200/10000</f>
        <v>70.82</v>
      </c>
      <c r="G17" s="94">
        <f>708200/10000</f>
        <v>70.82</v>
      </c>
      <c r="H17" s="95" t="s">
        <v>6</v>
      </c>
    </row>
    <row r="18" spans="1:8" ht="15" customHeight="1">
      <c r="A18" s="115" t="s">
        <v>6</v>
      </c>
      <c r="B18" s="113" t="s">
        <v>46</v>
      </c>
      <c r="C18" s="95" t="s">
        <v>6</v>
      </c>
      <c r="D18" s="93" t="s">
        <v>47</v>
      </c>
      <c r="E18" s="113" t="s">
        <v>42</v>
      </c>
      <c r="F18" s="95" t="s">
        <v>6</v>
      </c>
      <c r="G18" s="95" t="s">
        <v>6</v>
      </c>
      <c r="H18" s="95" t="s">
        <v>6</v>
      </c>
    </row>
    <row r="19" spans="1:8" ht="15" customHeight="1">
      <c r="A19" s="115" t="s">
        <v>6</v>
      </c>
      <c r="B19" s="113" t="s">
        <v>49</v>
      </c>
      <c r="C19" s="95" t="s">
        <v>6</v>
      </c>
      <c r="D19" s="93" t="s">
        <v>50</v>
      </c>
      <c r="E19" s="113" t="s">
        <v>45</v>
      </c>
      <c r="F19" s="95" t="s">
        <v>6</v>
      </c>
      <c r="G19" s="95" t="s">
        <v>6</v>
      </c>
      <c r="H19" s="95" t="s">
        <v>6</v>
      </c>
    </row>
    <row r="20" spans="1:8" ht="15" customHeight="1">
      <c r="A20" s="115" t="s">
        <v>6</v>
      </c>
      <c r="B20" s="113" t="s">
        <v>52</v>
      </c>
      <c r="C20" s="95" t="s">
        <v>6</v>
      </c>
      <c r="D20" s="93" t="s">
        <v>53</v>
      </c>
      <c r="E20" s="113" t="s">
        <v>48</v>
      </c>
      <c r="F20" s="95" t="s">
        <v>6</v>
      </c>
      <c r="G20" s="95" t="s">
        <v>6</v>
      </c>
      <c r="H20" s="95" t="s">
        <v>6</v>
      </c>
    </row>
    <row r="21" spans="1:8" ht="15" customHeight="1">
      <c r="A21" s="115" t="s">
        <v>6</v>
      </c>
      <c r="B21" s="113" t="s">
        <v>55</v>
      </c>
      <c r="C21" s="95" t="s">
        <v>6</v>
      </c>
      <c r="D21" s="93" t="s">
        <v>56</v>
      </c>
      <c r="E21" s="113" t="s">
        <v>51</v>
      </c>
      <c r="F21" s="95" t="s">
        <v>6</v>
      </c>
      <c r="G21" s="95" t="s">
        <v>6</v>
      </c>
      <c r="H21" s="95" t="s">
        <v>6</v>
      </c>
    </row>
    <row r="22" spans="1:8" ht="15" customHeight="1">
      <c r="A22" s="115" t="s">
        <v>6</v>
      </c>
      <c r="B22" s="113" t="s">
        <v>58</v>
      </c>
      <c r="C22" s="95" t="s">
        <v>6</v>
      </c>
      <c r="D22" s="93" t="s">
        <v>59</v>
      </c>
      <c r="E22" s="113" t="s">
        <v>54</v>
      </c>
      <c r="F22" s="95" t="s">
        <v>6</v>
      </c>
      <c r="G22" s="95" t="s">
        <v>6</v>
      </c>
      <c r="H22" s="95" t="s">
        <v>6</v>
      </c>
    </row>
    <row r="23" spans="1:8" ht="15" customHeight="1">
      <c r="A23" s="115" t="s">
        <v>6</v>
      </c>
      <c r="B23" s="113" t="s">
        <v>61</v>
      </c>
      <c r="C23" s="95" t="s">
        <v>6</v>
      </c>
      <c r="D23" s="93" t="s">
        <v>62</v>
      </c>
      <c r="E23" s="113" t="s">
        <v>57</v>
      </c>
      <c r="F23" s="95" t="s">
        <v>6</v>
      </c>
      <c r="G23" s="95" t="s">
        <v>6</v>
      </c>
      <c r="H23" s="95" t="s">
        <v>6</v>
      </c>
    </row>
    <row r="24" spans="1:8" ht="15" customHeight="1">
      <c r="A24" s="115" t="s">
        <v>6</v>
      </c>
      <c r="B24" s="113" t="s">
        <v>64</v>
      </c>
      <c r="C24" s="95" t="s">
        <v>6</v>
      </c>
      <c r="D24" s="93" t="s">
        <v>65</v>
      </c>
      <c r="E24" s="113" t="s">
        <v>60</v>
      </c>
      <c r="F24" s="95" t="s">
        <v>6</v>
      </c>
      <c r="G24" s="95" t="s">
        <v>6</v>
      </c>
      <c r="H24" s="95" t="s">
        <v>6</v>
      </c>
    </row>
    <row r="25" spans="1:8" ht="15" customHeight="1">
      <c r="A25" s="115" t="s">
        <v>6</v>
      </c>
      <c r="B25" s="113" t="s">
        <v>67</v>
      </c>
      <c r="C25" s="95" t="s">
        <v>6</v>
      </c>
      <c r="D25" s="93" t="s">
        <v>68</v>
      </c>
      <c r="E25" s="113" t="s">
        <v>63</v>
      </c>
      <c r="F25" s="95" t="s">
        <v>6</v>
      </c>
      <c r="G25" s="95" t="s">
        <v>6</v>
      </c>
      <c r="H25" s="95" t="s">
        <v>6</v>
      </c>
    </row>
    <row r="26" spans="1:8" ht="15" customHeight="1">
      <c r="A26" s="115" t="s">
        <v>6</v>
      </c>
      <c r="B26" s="113" t="s">
        <v>70</v>
      </c>
      <c r="C26" s="95" t="s">
        <v>6</v>
      </c>
      <c r="D26" s="93" t="s">
        <v>71</v>
      </c>
      <c r="E26" s="113" t="s">
        <v>66</v>
      </c>
      <c r="F26" s="95" t="s">
        <v>6</v>
      </c>
      <c r="G26" s="95" t="s">
        <v>6</v>
      </c>
      <c r="H26" s="95" t="s">
        <v>6</v>
      </c>
    </row>
    <row r="27" spans="1:8" ht="15" customHeight="1">
      <c r="A27" s="115" t="s">
        <v>6</v>
      </c>
      <c r="B27" s="113" t="s">
        <v>73</v>
      </c>
      <c r="C27" s="95" t="s">
        <v>6</v>
      </c>
      <c r="D27" s="93" t="s">
        <v>74</v>
      </c>
      <c r="E27" s="113" t="s">
        <v>69</v>
      </c>
      <c r="F27" s="94">
        <f>814704/10000</f>
        <v>81.4704</v>
      </c>
      <c r="G27" s="94">
        <f>814704/10000</f>
        <v>81.4704</v>
      </c>
      <c r="H27" s="95" t="s">
        <v>6</v>
      </c>
    </row>
    <row r="28" spans="1:8" ht="15" customHeight="1">
      <c r="A28" s="115" t="s">
        <v>6</v>
      </c>
      <c r="B28" s="113" t="s">
        <v>76</v>
      </c>
      <c r="C28" s="95" t="s">
        <v>6</v>
      </c>
      <c r="D28" s="93" t="s">
        <v>77</v>
      </c>
      <c r="E28" s="113" t="s">
        <v>72</v>
      </c>
      <c r="F28" s="95" t="s">
        <v>6</v>
      </c>
      <c r="G28" s="95" t="s">
        <v>6</v>
      </c>
      <c r="H28" s="95" t="s">
        <v>6</v>
      </c>
    </row>
    <row r="29" spans="1:8" ht="15" customHeight="1">
      <c r="A29" s="115" t="s">
        <v>6</v>
      </c>
      <c r="B29" s="113" t="s">
        <v>79</v>
      </c>
      <c r="C29" s="95" t="s">
        <v>6</v>
      </c>
      <c r="D29" s="93" t="s">
        <v>80</v>
      </c>
      <c r="E29" s="113" t="s">
        <v>75</v>
      </c>
      <c r="F29" s="95" t="s">
        <v>6</v>
      </c>
      <c r="G29" s="95" t="s">
        <v>6</v>
      </c>
      <c r="H29" s="95" t="s">
        <v>6</v>
      </c>
    </row>
    <row r="30" spans="1:8" ht="15" customHeight="1">
      <c r="A30" s="116" t="s">
        <v>82</v>
      </c>
      <c r="B30" s="113" t="s">
        <v>83</v>
      </c>
      <c r="C30" s="94">
        <f>36617364.09/10000</f>
        <v>3661.7364090000005</v>
      </c>
      <c r="D30" s="117" t="s">
        <v>84</v>
      </c>
      <c r="E30" s="113" t="s">
        <v>78</v>
      </c>
      <c r="F30" s="94">
        <f>27374361.43/10000</f>
        <v>2737.436143</v>
      </c>
      <c r="G30" s="94">
        <f>27374361.43/10000</f>
        <v>2737.436143</v>
      </c>
      <c r="H30" s="95" t="s">
        <v>6</v>
      </c>
    </row>
    <row r="31" spans="1:8" ht="15" customHeight="1">
      <c r="A31" s="115" t="s">
        <v>189</v>
      </c>
      <c r="B31" s="113" t="s">
        <v>87</v>
      </c>
      <c r="C31" s="94">
        <f>14056620.27/10000</f>
        <v>1405.6620269999999</v>
      </c>
      <c r="D31" s="118" t="s">
        <v>190</v>
      </c>
      <c r="E31" s="113" t="s">
        <v>81</v>
      </c>
      <c r="F31" s="94">
        <f>23299622.93/10000</f>
        <v>2329.962293</v>
      </c>
      <c r="G31" s="94">
        <f>23299622.93/10000</f>
        <v>2329.962293</v>
      </c>
      <c r="H31" s="95" t="s">
        <v>6</v>
      </c>
    </row>
    <row r="32" spans="1:8" ht="15" customHeight="1">
      <c r="A32" s="115" t="s">
        <v>191</v>
      </c>
      <c r="B32" s="113" t="s">
        <v>91</v>
      </c>
      <c r="C32" s="94">
        <f>14056620.27/10000</f>
        <v>1405.6620269999999</v>
      </c>
      <c r="D32" s="118" t="s">
        <v>6</v>
      </c>
      <c r="E32" s="113" t="s">
        <v>85</v>
      </c>
      <c r="F32" s="95" t="s">
        <v>6</v>
      </c>
      <c r="G32" s="95" t="s">
        <v>6</v>
      </c>
      <c r="H32" s="95" t="s">
        <v>6</v>
      </c>
    </row>
    <row r="33" spans="1:8" ht="15" customHeight="1">
      <c r="A33" s="115" t="s">
        <v>192</v>
      </c>
      <c r="B33" s="113" t="s">
        <v>95</v>
      </c>
      <c r="C33" s="95" t="s">
        <v>6</v>
      </c>
      <c r="D33" s="118" t="s">
        <v>6</v>
      </c>
      <c r="E33" s="113" t="s">
        <v>89</v>
      </c>
      <c r="F33" s="95" t="s">
        <v>6</v>
      </c>
      <c r="G33" s="95" t="s">
        <v>6</v>
      </c>
      <c r="H33" s="95" t="s">
        <v>6</v>
      </c>
    </row>
    <row r="34" spans="1:8" ht="15" customHeight="1">
      <c r="A34" s="115" t="s">
        <v>6</v>
      </c>
      <c r="B34" s="113" t="s">
        <v>98</v>
      </c>
      <c r="C34" s="95" t="s">
        <v>6</v>
      </c>
      <c r="D34" s="118" t="s">
        <v>6</v>
      </c>
      <c r="E34" s="113" t="s">
        <v>93</v>
      </c>
      <c r="F34" s="95" t="s">
        <v>6</v>
      </c>
      <c r="G34" s="95" t="s">
        <v>6</v>
      </c>
      <c r="H34" s="95" t="s">
        <v>6</v>
      </c>
    </row>
    <row r="35" spans="1:8" ht="15" customHeight="1">
      <c r="A35" s="116" t="s">
        <v>105</v>
      </c>
      <c r="B35" s="113" t="s">
        <v>101</v>
      </c>
      <c r="C35" s="94">
        <f aca="true" t="shared" si="0" ref="C35:G35">50673984.36/10000</f>
        <v>5067.3984359999995</v>
      </c>
      <c r="D35" s="117" t="s">
        <v>105</v>
      </c>
      <c r="E35" s="113" t="s">
        <v>97</v>
      </c>
      <c r="F35" s="94">
        <f t="shared" si="0"/>
        <v>5067.3984359999995</v>
      </c>
      <c r="G35" s="94">
        <f t="shared" si="0"/>
        <v>5067.3984359999995</v>
      </c>
      <c r="H35" s="95" t="s">
        <v>6</v>
      </c>
    </row>
    <row r="36" spans="1:8" ht="15" customHeight="1">
      <c r="A36" s="119" t="s">
        <v>193</v>
      </c>
      <c r="B36" s="120"/>
      <c r="C36" s="120"/>
      <c r="D36" s="120"/>
      <c r="E36" s="120"/>
      <c r="F36" s="120"/>
      <c r="G36" s="121"/>
      <c r="H36" s="120"/>
    </row>
    <row r="38" ht="12.75">
      <c r="D38" s="49" t="s">
        <v>194</v>
      </c>
    </row>
  </sheetData>
  <sheetProtection/>
  <mergeCells count="11">
    <mergeCell ref="A5:C5"/>
    <mergeCell ref="D5:H5"/>
    <mergeCell ref="A36:H36"/>
    <mergeCell ref="A6:A7"/>
    <mergeCell ref="B6:B7"/>
    <mergeCell ref="C6:C7"/>
    <mergeCell ref="D6:D7"/>
    <mergeCell ref="E6:E7"/>
    <mergeCell ref="F6:F7"/>
    <mergeCell ref="G6:G7"/>
    <mergeCell ref="H6:H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G37"/>
  <sheetViews>
    <sheetView zoomScaleSheetLayoutView="100" workbookViewId="0" topLeftCell="A1">
      <selection activeCell="K23" sqref="K23"/>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 min="11" max="11" width="12.8515625" style="0" bestFit="1" customWidth="1"/>
  </cols>
  <sheetData>
    <row r="1" spans="1:3" ht="12.75">
      <c r="A1" s="101" t="s">
        <v>195</v>
      </c>
      <c r="B1" s="102"/>
      <c r="C1" s="102"/>
    </row>
    <row r="2" spans="1:6" ht="21.75">
      <c r="A2" s="9" t="s">
        <v>196</v>
      </c>
      <c r="B2" s="9"/>
      <c r="C2" s="9"/>
      <c r="D2" s="9"/>
      <c r="E2" s="9"/>
      <c r="F2" s="9"/>
    </row>
    <row r="3" ht="12.75">
      <c r="G3" s="76" t="s">
        <v>197</v>
      </c>
    </row>
    <row r="4" spans="1:7" ht="13.5">
      <c r="A4" s="86" t="s">
        <v>3</v>
      </c>
      <c r="G4" s="76" t="s">
        <v>4</v>
      </c>
    </row>
    <row r="5" spans="1:7" ht="15" customHeight="1">
      <c r="A5" s="87" t="s">
        <v>113</v>
      </c>
      <c r="B5" s="88"/>
      <c r="C5" s="88"/>
      <c r="D5" s="88" t="s">
        <v>114</v>
      </c>
      <c r="E5" s="88" t="s">
        <v>198</v>
      </c>
      <c r="F5" s="88"/>
      <c r="G5" s="88"/>
    </row>
    <row r="6" spans="1:7" ht="15" customHeight="1">
      <c r="A6" s="89"/>
      <c r="B6" s="90" t="s">
        <v>6</v>
      </c>
      <c r="C6" s="90" t="s">
        <v>6</v>
      </c>
      <c r="D6" s="90" t="s">
        <v>6</v>
      </c>
      <c r="E6" s="90" t="s">
        <v>125</v>
      </c>
      <c r="F6" s="90" t="s">
        <v>173</v>
      </c>
      <c r="G6" s="90" t="s">
        <v>174</v>
      </c>
    </row>
    <row r="7" spans="1:7" ht="13.5" customHeight="1">
      <c r="A7" s="89"/>
      <c r="B7" s="90" t="s">
        <v>6</v>
      </c>
      <c r="C7" s="90" t="s">
        <v>6</v>
      </c>
      <c r="D7" s="90" t="s">
        <v>6</v>
      </c>
      <c r="E7" s="90" t="s">
        <v>6</v>
      </c>
      <c r="F7" s="90" t="s">
        <v>121</v>
      </c>
      <c r="G7" s="90" t="s">
        <v>121</v>
      </c>
    </row>
    <row r="8" spans="1:7" ht="30.75" customHeight="1">
      <c r="A8" s="89"/>
      <c r="B8" s="90" t="s">
        <v>6</v>
      </c>
      <c r="C8" s="90" t="s">
        <v>6</v>
      </c>
      <c r="D8" s="90" t="s">
        <v>6</v>
      </c>
      <c r="E8" s="90" t="s">
        <v>6</v>
      </c>
      <c r="F8" s="90" t="s">
        <v>6</v>
      </c>
      <c r="G8" s="90" t="s">
        <v>6</v>
      </c>
    </row>
    <row r="9" spans="1:7" ht="15" customHeight="1">
      <c r="A9" s="89" t="s">
        <v>122</v>
      </c>
      <c r="B9" s="90" t="s">
        <v>123</v>
      </c>
      <c r="C9" s="90" t="s">
        <v>124</v>
      </c>
      <c r="D9" s="90" t="s">
        <v>11</v>
      </c>
      <c r="E9" s="97" t="s">
        <v>37</v>
      </c>
      <c r="F9" s="97" t="s">
        <v>40</v>
      </c>
      <c r="G9" s="97" t="s">
        <v>43</v>
      </c>
    </row>
    <row r="10" spans="1:7" ht="15" customHeight="1">
      <c r="A10" s="89"/>
      <c r="B10" s="90" t="s">
        <v>6</v>
      </c>
      <c r="C10" s="90" t="s">
        <v>6</v>
      </c>
      <c r="D10" s="90" t="s">
        <v>125</v>
      </c>
      <c r="E10" s="103">
        <f aca="true" t="shared" si="0" ref="E10:E12">F10+G10</f>
        <v>2737.436143</v>
      </c>
      <c r="F10" s="103">
        <f>20534615.21/10000</f>
        <v>2053.461521</v>
      </c>
      <c r="G10" s="103">
        <f>6839746.22/10000</f>
        <v>683.974622</v>
      </c>
    </row>
    <row r="11" spans="1:7" ht="15" customHeight="1">
      <c r="A11" s="104" t="s">
        <v>126</v>
      </c>
      <c r="B11" s="105"/>
      <c r="C11" s="105" t="s">
        <v>6</v>
      </c>
      <c r="D11" s="105" t="s">
        <v>127</v>
      </c>
      <c r="E11" s="103">
        <f t="shared" si="0"/>
        <v>2033.580604</v>
      </c>
      <c r="F11" s="94">
        <f>13496059.82/10000</f>
        <v>1349.605982</v>
      </c>
      <c r="G11" s="94">
        <f>6839746.22/10000</f>
        <v>683.974622</v>
      </c>
    </row>
    <row r="12" spans="1:7" ht="15" customHeight="1">
      <c r="A12" s="104" t="s">
        <v>128</v>
      </c>
      <c r="B12" s="105"/>
      <c r="C12" s="105" t="s">
        <v>6</v>
      </c>
      <c r="D12" s="105" t="s">
        <v>129</v>
      </c>
      <c r="E12" s="103">
        <f t="shared" si="0"/>
        <v>2023.1806040000001</v>
      </c>
      <c r="F12" s="94">
        <f>13496059.82/10000</f>
        <v>1349.605982</v>
      </c>
      <c r="G12" s="94">
        <f>6735746.22/10000</f>
        <v>673.574622</v>
      </c>
    </row>
    <row r="13" spans="1:7" ht="15" customHeight="1">
      <c r="A13" s="104" t="s">
        <v>130</v>
      </c>
      <c r="B13" s="105"/>
      <c r="C13" s="105" t="s">
        <v>6</v>
      </c>
      <c r="D13" s="105" t="s">
        <v>131</v>
      </c>
      <c r="E13" s="94">
        <f>13217527.82/10000</f>
        <v>1321.752782</v>
      </c>
      <c r="F13" s="94">
        <f>13217527.82/10000</f>
        <v>1321.752782</v>
      </c>
      <c r="G13" s="95" t="s">
        <v>6</v>
      </c>
    </row>
    <row r="14" spans="1:7" ht="15" customHeight="1">
      <c r="A14" s="104" t="s">
        <v>132</v>
      </c>
      <c r="B14" s="105"/>
      <c r="C14" s="105" t="s">
        <v>6</v>
      </c>
      <c r="D14" s="105" t="s">
        <v>133</v>
      </c>
      <c r="E14" s="94">
        <f>F14+G14</f>
        <v>615.939295</v>
      </c>
      <c r="F14" s="94">
        <f>278532/10000</f>
        <v>27.8532</v>
      </c>
      <c r="G14" s="94">
        <f>5880860.95/10000</f>
        <v>588.086095</v>
      </c>
    </row>
    <row r="15" spans="1:7" ht="15" customHeight="1">
      <c r="A15" s="104" t="s">
        <v>134</v>
      </c>
      <c r="B15" s="105"/>
      <c r="C15" s="105" t="s">
        <v>6</v>
      </c>
      <c r="D15" s="105" t="s">
        <v>135</v>
      </c>
      <c r="E15" s="94">
        <f>854885.27/10000</f>
        <v>85.488527</v>
      </c>
      <c r="F15" s="95" t="s">
        <v>6</v>
      </c>
      <c r="G15" s="94">
        <f>854885.27/10000</f>
        <v>85.488527</v>
      </c>
    </row>
    <row r="16" spans="1:7" ht="15" customHeight="1">
      <c r="A16" s="104" t="s">
        <v>136</v>
      </c>
      <c r="B16" s="105"/>
      <c r="C16" s="105" t="s">
        <v>6</v>
      </c>
      <c r="D16" s="105" t="s">
        <v>137</v>
      </c>
      <c r="E16" s="94">
        <f>104000/10000</f>
        <v>10.4</v>
      </c>
      <c r="F16" s="95" t="s">
        <v>6</v>
      </c>
      <c r="G16" s="94">
        <f>104000/10000</f>
        <v>10.4</v>
      </c>
    </row>
    <row r="17" spans="1:7" ht="15" customHeight="1">
      <c r="A17" s="104" t="s">
        <v>138</v>
      </c>
      <c r="B17" s="105"/>
      <c r="C17" s="105" t="s">
        <v>6</v>
      </c>
      <c r="D17" s="105" t="s">
        <v>139</v>
      </c>
      <c r="E17" s="94">
        <f>104000/10000</f>
        <v>10.4</v>
      </c>
      <c r="F17" s="95" t="s">
        <v>6</v>
      </c>
      <c r="G17" s="94">
        <f>104000/10000</f>
        <v>10.4</v>
      </c>
    </row>
    <row r="18" spans="1:7" ht="15" customHeight="1">
      <c r="A18" s="104" t="s">
        <v>140</v>
      </c>
      <c r="B18" s="105"/>
      <c r="C18" s="105" t="s">
        <v>6</v>
      </c>
      <c r="D18" s="105" t="s">
        <v>141</v>
      </c>
      <c r="E18" s="94">
        <f aca="true" t="shared" si="1" ref="E18:E20">1009899/10000</f>
        <v>100.9899</v>
      </c>
      <c r="F18" s="94">
        <f aca="true" t="shared" si="2" ref="F18:F20">1009899/10000</f>
        <v>100.9899</v>
      </c>
      <c r="G18" s="95" t="s">
        <v>6</v>
      </c>
    </row>
    <row r="19" spans="1:7" ht="15" customHeight="1">
      <c r="A19" s="104" t="s">
        <v>142</v>
      </c>
      <c r="B19" s="105"/>
      <c r="C19" s="105" t="s">
        <v>6</v>
      </c>
      <c r="D19" s="105" t="s">
        <v>143</v>
      </c>
      <c r="E19" s="94">
        <f t="shared" si="1"/>
        <v>100.9899</v>
      </c>
      <c r="F19" s="94">
        <f t="shared" si="2"/>
        <v>100.9899</v>
      </c>
      <c r="G19" s="95" t="s">
        <v>6</v>
      </c>
    </row>
    <row r="20" spans="1:7" ht="15" customHeight="1">
      <c r="A20" s="104" t="s">
        <v>144</v>
      </c>
      <c r="B20" s="105"/>
      <c r="C20" s="105" t="s">
        <v>6</v>
      </c>
      <c r="D20" s="105" t="s">
        <v>145</v>
      </c>
      <c r="E20" s="94">
        <f t="shared" si="1"/>
        <v>100.9899</v>
      </c>
      <c r="F20" s="94">
        <f t="shared" si="2"/>
        <v>100.9899</v>
      </c>
      <c r="G20" s="95" t="s">
        <v>6</v>
      </c>
    </row>
    <row r="21" spans="1:7" ht="15" customHeight="1">
      <c r="A21" s="104" t="s">
        <v>146</v>
      </c>
      <c r="B21" s="105"/>
      <c r="C21" s="105" t="s">
        <v>6</v>
      </c>
      <c r="D21" s="105" t="s">
        <v>147</v>
      </c>
      <c r="E21" s="94">
        <f>4505752.39/10000</f>
        <v>450.57523899999995</v>
      </c>
      <c r="F21" s="94">
        <f>4505752.39/10000</f>
        <v>450.57523899999995</v>
      </c>
      <c r="G21" s="95" t="s">
        <v>6</v>
      </c>
    </row>
    <row r="22" spans="1:7" ht="15" customHeight="1">
      <c r="A22" s="104" t="s">
        <v>148</v>
      </c>
      <c r="B22" s="105"/>
      <c r="C22" s="105" t="s">
        <v>6</v>
      </c>
      <c r="D22" s="105" t="s">
        <v>149</v>
      </c>
      <c r="E22" s="94">
        <f>4505752.39/10000</f>
        <v>450.57523899999995</v>
      </c>
      <c r="F22" s="94">
        <f>4505752.39/10000</f>
        <v>450.57523899999995</v>
      </c>
      <c r="G22" s="95" t="s">
        <v>6</v>
      </c>
    </row>
    <row r="23" spans="1:7" ht="15" customHeight="1">
      <c r="A23" s="104" t="s">
        <v>150</v>
      </c>
      <c r="B23" s="105"/>
      <c r="C23" s="105" t="s">
        <v>6</v>
      </c>
      <c r="D23" s="105" t="s">
        <v>151</v>
      </c>
      <c r="E23" s="94">
        <f>4082314.92/10000</f>
        <v>408.231492</v>
      </c>
      <c r="F23" s="94">
        <f>4082314.92/10000</f>
        <v>408.231492</v>
      </c>
      <c r="G23" s="95" t="s">
        <v>6</v>
      </c>
    </row>
    <row r="24" spans="1:7" ht="15" customHeight="1">
      <c r="A24" s="104" t="s">
        <v>152</v>
      </c>
      <c r="B24" s="105"/>
      <c r="C24" s="105" t="s">
        <v>6</v>
      </c>
      <c r="D24" s="105" t="s">
        <v>153</v>
      </c>
      <c r="E24" s="94">
        <f>423437.47/10000</f>
        <v>42.343747</v>
      </c>
      <c r="F24" s="94">
        <f>423437.47/10000</f>
        <v>42.343747</v>
      </c>
      <c r="G24" s="95" t="s">
        <v>6</v>
      </c>
    </row>
    <row r="25" spans="1:7" ht="15" customHeight="1">
      <c r="A25" s="104" t="s">
        <v>154</v>
      </c>
      <c r="B25" s="105"/>
      <c r="C25" s="105" t="s">
        <v>6</v>
      </c>
      <c r="D25" s="105" t="s">
        <v>155</v>
      </c>
      <c r="E25" s="94">
        <f>708200/10000</f>
        <v>70.82</v>
      </c>
      <c r="F25" s="94">
        <f>708200/10000</f>
        <v>70.82</v>
      </c>
      <c r="G25" s="95" t="s">
        <v>6</v>
      </c>
    </row>
    <row r="26" spans="1:7" ht="15" customHeight="1">
      <c r="A26" s="104" t="s">
        <v>156</v>
      </c>
      <c r="B26" s="105"/>
      <c r="C26" s="105" t="s">
        <v>6</v>
      </c>
      <c r="D26" s="105" t="s">
        <v>157</v>
      </c>
      <c r="E26" s="94">
        <f>708200/10000</f>
        <v>70.82</v>
      </c>
      <c r="F26" s="94">
        <f>708200/10000</f>
        <v>70.82</v>
      </c>
      <c r="G26" s="95" t="s">
        <v>6</v>
      </c>
    </row>
    <row r="27" spans="1:7" ht="15" customHeight="1">
      <c r="A27" s="104" t="s">
        <v>158</v>
      </c>
      <c r="B27" s="105"/>
      <c r="C27" s="105" t="s">
        <v>6</v>
      </c>
      <c r="D27" s="105" t="s">
        <v>159</v>
      </c>
      <c r="E27" s="94">
        <f>22400/10000</f>
        <v>2.24</v>
      </c>
      <c r="F27" s="94">
        <f>22400/10000</f>
        <v>2.24</v>
      </c>
      <c r="G27" s="95" t="s">
        <v>6</v>
      </c>
    </row>
    <row r="28" spans="1:7" ht="15" customHeight="1">
      <c r="A28" s="104" t="s">
        <v>160</v>
      </c>
      <c r="B28" s="105"/>
      <c r="C28" s="105" t="s">
        <v>6</v>
      </c>
      <c r="D28" s="105" t="s">
        <v>161</v>
      </c>
      <c r="E28" s="94">
        <f>685800/10000</f>
        <v>68.58</v>
      </c>
      <c r="F28" s="94">
        <f>685800/10000</f>
        <v>68.58</v>
      </c>
      <c r="G28" s="95" t="s">
        <v>6</v>
      </c>
    </row>
    <row r="29" spans="1:7" ht="15" customHeight="1">
      <c r="A29" s="104" t="s">
        <v>199</v>
      </c>
      <c r="B29" s="105"/>
      <c r="C29" s="105" t="s">
        <v>6</v>
      </c>
      <c r="D29" s="105" t="s">
        <v>200</v>
      </c>
      <c r="E29" s="95" t="s">
        <v>6</v>
      </c>
      <c r="F29" s="95" t="s">
        <v>6</v>
      </c>
      <c r="G29" s="95" t="s">
        <v>6</v>
      </c>
    </row>
    <row r="30" spans="1:7" ht="15" customHeight="1">
      <c r="A30" s="104" t="s">
        <v>201</v>
      </c>
      <c r="B30" s="105"/>
      <c r="C30" s="105" t="s">
        <v>6</v>
      </c>
      <c r="D30" s="105" t="s">
        <v>202</v>
      </c>
      <c r="E30" s="95" t="s">
        <v>6</v>
      </c>
      <c r="F30" s="95" t="s">
        <v>6</v>
      </c>
      <c r="G30" s="95" t="s">
        <v>6</v>
      </c>
    </row>
    <row r="31" spans="1:7" ht="15" customHeight="1">
      <c r="A31" s="104" t="s">
        <v>203</v>
      </c>
      <c r="B31" s="105"/>
      <c r="C31" s="105" t="s">
        <v>6</v>
      </c>
      <c r="D31" s="105" t="s">
        <v>204</v>
      </c>
      <c r="E31" s="95" t="s">
        <v>6</v>
      </c>
      <c r="F31" s="95" t="s">
        <v>6</v>
      </c>
      <c r="G31" s="95" t="s">
        <v>6</v>
      </c>
    </row>
    <row r="32" spans="1:7" ht="15" customHeight="1">
      <c r="A32" s="104" t="s">
        <v>162</v>
      </c>
      <c r="B32" s="105"/>
      <c r="C32" s="105" t="s">
        <v>6</v>
      </c>
      <c r="D32" s="105" t="s">
        <v>163</v>
      </c>
      <c r="E32" s="94">
        <f aca="true" t="shared" si="3" ref="E32:E34">814704/10000</f>
        <v>81.4704</v>
      </c>
      <c r="F32" s="94">
        <f aca="true" t="shared" si="4" ref="F32:F34">814704/10000</f>
        <v>81.4704</v>
      </c>
      <c r="G32" s="95" t="s">
        <v>6</v>
      </c>
    </row>
    <row r="33" spans="1:7" ht="15" customHeight="1">
      <c r="A33" s="104" t="s">
        <v>164</v>
      </c>
      <c r="B33" s="105"/>
      <c r="C33" s="105" t="s">
        <v>6</v>
      </c>
      <c r="D33" s="105" t="s">
        <v>165</v>
      </c>
      <c r="E33" s="94">
        <f t="shared" si="3"/>
        <v>81.4704</v>
      </c>
      <c r="F33" s="94">
        <f t="shared" si="4"/>
        <v>81.4704</v>
      </c>
      <c r="G33" s="95" t="s">
        <v>6</v>
      </c>
    </row>
    <row r="34" spans="1:7" ht="15" customHeight="1">
      <c r="A34" s="104" t="s">
        <v>166</v>
      </c>
      <c r="B34" s="105"/>
      <c r="C34" s="105" t="s">
        <v>6</v>
      </c>
      <c r="D34" s="105" t="s">
        <v>167</v>
      </c>
      <c r="E34" s="94">
        <f t="shared" si="3"/>
        <v>81.4704</v>
      </c>
      <c r="F34" s="94">
        <f t="shared" si="4"/>
        <v>81.4704</v>
      </c>
      <c r="G34" s="95" t="s">
        <v>6</v>
      </c>
    </row>
    <row r="35" spans="1:7" ht="15" customHeight="1">
      <c r="A35" s="106" t="s">
        <v>205</v>
      </c>
      <c r="B35" s="107"/>
      <c r="C35" s="107"/>
      <c r="D35" s="107"/>
      <c r="E35" s="107"/>
      <c r="F35" s="107"/>
      <c r="G35" s="107"/>
    </row>
    <row r="37" spans="1:7" ht="12.75">
      <c r="A37" s="49" t="s">
        <v>206</v>
      </c>
      <c r="B37" s="49"/>
      <c r="C37" s="49"/>
      <c r="D37" s="49"/>
      <c r="E37" s="49"/>
      <c r="F37" s="49"/>
      <c r="G37" s="49"/>
    </row>
  </sheetData>
  <sheetProtection/>
  <mergeCells count="37">
    <mergeCell ref="A1:C1"/>
    <mergeCell ref="A2:F2"/>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37:G37"/>
    <mergeCell ref="A9:A10"/>
    <mergeCell ref="B9:B10"/>
    <mergeCell ref="C9:C10"/>
    <mergeCell ref="D5:D8"/>
    <mergeCell ref="E6:E8"/>
    <mergeCell ref="F6:F8"/>
    <mergeCell ref="G6:G8"/>
    <mergeCell ref="A5:C8"/>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39"/>
  <sheetViews>
    <sheetView tabSelected="1" zoomScaleSheetLayoutView="100" workbookViewId="0" topLeftCell="A1">
      <selection activeCell="I25" sqref="I2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spans="1:2" ht="12.75">
      <c r="A1" s="83" t="s">
        <v>207</v>
      </c>
      <c r="B1" s="84"/>
    </row>
    <row r="2" ht="19.5">
      <c r="E2" s="85" t="s">
        <v>208</v>
      </c>
    </row>
    <row r="3" ht="12.75">
      <c r="I3" s="76" t="s">
        <v>209</v>
      </c>
    </row>
    <row r="4" spans="1:9" ht="13.5">
      <c r="A4" s="86" t="s">
        <v>3</v>
      </c>
      <c r="I4" s="76" t="s">
        <v>4</v>
      </c>
    </row>
    <row r="5" spans="1:9" ht="15" customHeight="1">
      <c r="A5" s="87" t="s">
        <v>210</v>
      </c>
      <c r="B5" s="88"/>
      <c r="C5" s="88"/>
      <c r="D5" s="88" t="s">
        <v>211</v>
      </c>
      <c r="E5" s="88"/>
      <c r="F5" s="88" t="s">
        <v>6</v>
      </c>
      <c r="G5" s="88" t="s">
        <v>6</v>
      </c>
      <c r="H5" s="88" t="s">
        <v>6</v>
      </c>
      <c r="I5" s="88" t="s">
        <v>6</v>
      </c>
    </row>
    <row r="6" spans="1:9" ht="15" customHeight="1">
      <c r="A6" s="89" t="s">
        <v>113</v>
      </c>
      <c r="B6" s="90" t="s">
        <v>114</v>
      </c>
      <c r="C6" s="90" t="s">
        <v>10</v>
      </c>
      <c r="D6" s="90" t="s">
        <v>113</v>
      </c>
      <c r="E6" s="90" t="s">
        <v>114</v>
      </c>
      <c r="F6" s="90" t="s">
        <v>10</v>
      </c>
      <c r="G6" s="90" t="s">
        <v>113</v>
      </c>
      <c r="H6" s="90" t="s">
        <v>114</v>
      </c>
      <c r="I6" s="90" t="s">
        <v>10</v>
      </c>
    </row>
    <row r="7" spans="1:9" ht="15" customHeight="1">
      <c r="A7" s="89"/>
      <c r="B7" s="90" t="s">
        <v>6</v>
      </c>
      <c r="C7" s="90" t="s">
        <v>6</v>
      </c>
      <c r="D7" s="91" t="s">
        <v>6</v>
      </c>
      <c r="E7" s="91" t="s">
        <v>6</v>
      </c>
      <c r="F7" s="91" t="s">
        <v>6</v>
      </c>
      <c r="G7" s="91" t="s">
        <v>6</v>
      </c>
      <c r="H7" s="91" t="s">
        <v>6</v>
      </c>
      <c r="I7" s="91" t="s">
        <v>6</v>
      </c>
    </row>
    <row r="8" spans="1:9" ht="15" customHeight="1">
      <c r="A8" s="92" t="s">
        <v>212</v>
      </c>
      <c r="B8" s="93" t="s">
        <v>213</v>
      </c>
      <c r="C8" s="94">
        <f>10123548.72/10000</f>
        <v>1012.3548720000001</v>
      </c>
      <c r="D8" s="93" t="s">
        <v>214</v>
      </c>
      <c r="E8" s="93" t="s">
        <v>215</v>
      </c>
      <c r="F8" s="94">
        <f>1766277.63/10000</f>
        <v>176.627763</v>
      </c>
      <c r="G8" s="93" t="s">
        <v>216</v>
      </c>
      <c r="H8" s="93" t="s">
        <v>217</v>
      </c>
      <c r="I8" s="95" t="s">
        <v>6</v>
      </c>
    </row>
    <row r="9" spans="1:9" ht="15" customHeight="1">
      <c r="A9" s="92" t="s">
        <v>218</v>
      </c>
      <c r="B9" s="93" t="s">
        <v>219</v>
      </c>
      <c r="C9" s="94">
        <f>5244999.35/10000</f>
        <v>524.4999349999999</v>
      </c>
      <c r="D9" s="93" t="s">
        <v>220</v>
      </c>
      <c r="E9" s="93" t="s">
        <v>221</v>
      </c>
      <c r="F9" s="94">
        <f>25195.51/10000</f>
        <v>2.519551</v>
      </c>
      <c r="G9" s="93" t="s">
        <v>222</v>
      </c>
      <c r="H9" s="93" t="s">
        <v>223</v>
      </c>
      <c r="I9" s="95" t="s">
        <v>6</v>
      </c>
    </row>
    <row r="10" spans="1:9" ht="15" customHeight="1">
      <c r="A10" s="92" t="s">
        <v>224</v>
      </c>
      <c r="B10" s="93" t="s">
        <v>225</v>
      </c>
      <c r="C10" s="94">
        <f>3487185.5/10000</f>
        <v>348.71855</v>
      </c>
      <c r="D10" s="93" t="s">
        <v>226</v>
      </c>
      <c r="E10" s="93" t="s">
        <v>227</v>
      </c>
      <c r="F10" s="95" t="s">
        <v>6</v>
      </c>
      <c r="G10" s="93" t="s">
        <v>228</v>
      </c>
      <c r="H10" s="93" t="s">
        <v>229</v>
      </c>
      <c r="I10" s="95" t="s">
        <v>6</v>
      </c>
    </row>
    <row r="11" spans="1:9" ht="15" customHeight="1">
      <c r="A11" s="92" t="s">
        <v>230</v>
      </c>
      <c r="B11" s="93" t="s">
        <v>231</v>
      </c>
      <c r="C11" s="94">
        <f>356286/10000</f>
        <v>35.6286</v>
      </c>
      <c r="D11" s="93" t="s">
        <v>232</v>
      </c>
      <c r="E11" s="93" t="s">
        <v>233</v>
      </c>
      <c r="F11" s="95" t="s">
        <v>6</v>
      </c>
      <c r="G11" s="93" t="s">
        <v>234</v>
      </c>
      <c r="H11" s="93" t="s">
        <v>235</v>
      </c>
      <c r="I11" s="95" t="s">
        <v>6</v>
      </c>
    </row>
    <row r="12" spans="1:9" ht="15" customHeight="1">
      <c r="A12" s="92" t="s">
        <v>236</v>
      </c>
      <c r="B12" s="93" t="s">
        <v>237</v>
      </c>
      <c r="C12" s="94">
        <f>738469.87/10000</f>
        <v>73.846987</v>
      </c>
      <c r="D12" s="93" t="s">
        <v>238</v>
      </c>
      <c r="E12" s="93" t="s">
        <v>239</v>
      </c>
      <c r="F12" s="95" t="s">
        <v>6</v>
      </c>
      <c r="G12" s="93" t="s">
        <v>240</v>
      </c>
      <c r="H12" s="93" t="s">
        <v>241</v>
      </c>
      <c r="I12" s="95" t="s">
        <v>6</v>
      </c>
    </row>
    <row r="13" spans="1:9" ht="15" customHeight="1">
      <c r="A13" s="92" t="s">
        <v>242</v>
      </c>
      <c r="B13" s="93" t="s">
        <v>243</v>
      </c>
      <c r="C13" s="95" t="s">
        <v>6</v>
      </c>
      <c r="D13" s="93" t="s">
        <v>244</v>
      </c>
      <c r="E13" s="93" t="s">
        <v>245</v>
      </c>
      <c r="F13" s="95" t="s">
        <v>6</v>
      </c>
      <c r="G13" s="93" t="s">
        <v>246</v>
      </c>
      <c r="H13" s="93" t="s">
        <v>247</v>
      </c>
      <c r="I13" s="95" t="s">
        <v>6</v>
      </c>
    </row>
    <row r="14" spans="1:9" ht="15" customHeight="1">
      <c r="A14" s="92" t="s">
        <v>248</v>
      </c>
      <c r="B14" s="93" t="s">
        <v>249</v>
      </c>
      <c r="C14" s="94">
        <f>296608/10000</f>
        <v>29.6608</v>
      </c>
      <c r="D14" s="93" t="s">
        <v>250</v>
      </c>
      <c r="E14" s="93" t="s">
        <v>251</v>
      </c>
      <c r="F14" s="95" t="s">
        <v>6</v>
      </c>
      <c r="G14" s="93" t="s">
        <v>252</v>
      </c>
      <c r="H14" s="93" t="s">
        <v>253</v>
      </c>
      <c r="I14" s="95" t="s">
        <v>6</v>
      </c>
    </row>
    <row r="15" spans="1:9" ht="15" customHeight="1">
      <c r="A15" s="92" t="s">
        <v>254</v>
      </c>
      <c r="B15" s="93" t="s">
        <v>255</v>
      </c>
      <c r="C15" s="95" t="s">
        <v>6</v>
      </c>
      <c r="D15" s="93" t="s">
        <v>256</v>
      </c>
      <c r="E15" s="93" t="s">
        <v>257</v>
      </c>
      <c r="F15" s="94">
        <f>11289.43/10000</f>
        <v>1.128943</v>
      </c>
      <c r="G15" s="93" t="s">
        <v>258</v>
      </c>
      <c r="H15" s="93" t="s">
        <v>259</v>
      </c>
      <c r="I15" s="95" t="s">
        <v>6</v>
      </c>
    </row>
    <row r="16" spans="1:9" ht="15" customHeight="1">
      <c r="A16" s="92" t="s">
        <v>260</v>
      </c>
      <c r="B16" s="93" t="s">
        <v>261</v>
      </c>
      <c r="C16" s="95" t="s">
        <v>6</v>
      </c>
      <c r="D16" s="93" t="s">
        <v>262</v>
      </c>
      <c r="E16" s="93" t="s">
        <v>263</v>
      </c>
      <c r="F16" s="95" t="s">
        <v>6</v>
      </c>
      <c r="G16" s="93" t="s">
        <v>264</v>
      </c>
      <c r="H16" s="93" t="s">
        <v>265</v>
      </c>
      <c r="I16" s="95" t="s">
        <v>6</v>
      </c>
    </row>
    <row r="17" spans="1:9" ht="15" customHeight="1">
      <c r="A17" s="92" t="s">
        <v>266</v>
      </c>
      <c r="B17" s="93" t="s">
        <v>267</v>
      </c>
      <c r="C17" s="95" t="s">
        <v>6</v>
      </c>
      <c r="D17" s="93" t="s">
        <v>268</v>
      </c>
      <c r="E17" s="93" t="s">
        <v>269</v>
      </c>
      <c r="F17" s="95" t="s">
        <v>6</v>
      </c>
      <c r="G17" s="93" t="s">
        <v>270</v>
      </c>
      <c r="H17" s="93" t="s">
        <v>271</v>
      </c>
      <c r="I17" s="95" t="s">
        <v>6</v>
      </c>
    </row>
    <row r="18" spans="1:9" ht="15" customHeight="1">
      <c r="A18" s="92" t="s">
        <v>272</v>
      </c>
      <c r="B18" s="93" t="s">
        <v>273</v>
      </c>
      <c r="C18" s="94">
        <f>8644788.86/10000</f>
        <v>864.478886</v>
      </c>
      <c r="D18" s="93" t="s">
        <v>274</v>
      </c>
      <c r="E18" s="93" t="s">
        <v>275</v>
      </c>
      <c r="F18" s="94">
        <f>22091.54/10000</f>
        <v>2.2091540000000003</v>
      </c>
      <c r="G18" s="93" t="s">
        <v>276</v>
      </c>
      <c r="H18" s="93" t="s">
        <v>277</v>
      </c>
      <c r="I18" s="95" t="s">
        <v>6</v>
      </c>
    </row>
    <row r="19" spans="1:9" ht="15" customHeight="1">
      <c r="A19" s="92" t="s">
        <v>278</v>
      </c>
      <c r="B19" s="93" t="s">
        <v>279</v>
      </c>
      <c r="C19" s="94">
        <f>322214.08/10000</f>
        <v>32.221408000000004</v>
      </c>
      <c r="D19" s="93" t="s">
        <v>280</v>
      </c>
      <c r="E19" s="93" t="s">
        <v>281</v>
      </c>
      <c r="F19" s="95" t="s">
        <v>6</v>
      </c>
      <c r="G19" s="93" t="s">
        <v>282</v>
      </c>
      <c r="H19" s="93" t="s">
        <v>283</v>
      </c>
      <c r="I19" s="95" t="s">
        <v>6</v>
      </c>
    </row>
    <row r="20" spans="1:9" ht="15" customHeight="1">
      <c r="A20" s="92" t="s">
        <v>284</v>
      </c>
      <c r="B20" s="93" t="s">
        <v>285</v>
      </c>
      <c r="C20" s="94">
        <f>4041024.72/10000</f>
        <v>404.10247200000003</v>
      </c>
      <c r="D20" s="93" t="s">
        <v>286</v>
      </c>
      <c r="E20" s="93" t="s">
        <v>287</v>
      </c>
      <c r="F20" s="95" t="s">
        <v>6</v>
      </c>
      <c r="G20" s="93" t="s">
        <v>288</v>
      </c>
      <c r="H20" s="93" t="s">
        <v>289</v>
      </c>
      <c r="I20" s="95" t="s">
        <v>6</v>
      </c>
    </row>
    <row r="21" spans="1:9" ht="15" customHeight="1">
      <c r="A21" s="92" t="s">
        <v>290</v>
      </c>
      <c r="B21" s="93" t="s">
        <v>291</v>
      </c>
      <c r="C21" s="95" t="s">
        <v>6</v>
      </c>
      <c r="D21" s="93" t="s">
        <v>292</v>
      </c>
      <c r="E21" s="93" t="s">
        <v>293</v>
      </c>
      <c r="F21" s="95" t="s">
        <v>6</v>
      </c>
      <c r="G21" s="93" t="s">
        <v>294</v>
      </c>
      <c r="H21" s="93" t="s">
        <v>295</v>
      </c>
      <c r="I21" s="95" t="s">
        <v>6</v>
      </c>
    </row>
    <row r="22" spans="1:9" ht="15" customHeight="1">
      <c r="A22" s="92" t="s">
        <v>296</v>
      </c>
      <c r="B22" s="93" t="s">
        <v>297</v>
      </c>
      <c r="C22" s="94">
        <f>21240/10000</f>
        <v>2.124</v>
      </c>
      <c r="D22" s="93" t="s">
        <v>298</v>
      </c>
      <c r="E22" s="93" t="s">
        <v>299</v>
      </c>
      <c r="F22" s="95" t="s">
        <v>6</v>
      </c>
      <c r="G22" s="93" t="s">
        <v>300</v>
      </c>
      <c r="H22" s="93" t="s">
        <v>301</v>
      </c>
      <c r="I22" s="95" t="s">
        <v>6</v>
      </c>
    </row>
    <row r="23" spans="1:9" ht="15" customHeight="1">
      <c r="A23" s="92" t="s">
        <v>302</v>
      </c>
      <c r="B23" s="93" t="s">
        <v>303</v>
      </c>
      <c r="C23" s="94">
        <f>121273.59/10000</f>
        <v>12.127359</v>
      </c>
      <c r="D23" s="93" t="s">
        <v>304</v>
      </c>
      <c r="E23" s="93" t="s">
        <v>305</v>
      </c>
      <c r="F23" s="95" t="s">
        <v>6</v>
      </c>
      <c r="G23" s="93" t="s">
        <v>306</v>
      </c>
      <c r="H23" s="93" t="s">
        <v>307</v>
      </c>
      <c r="I23" s="95" t="s">
        <v>6</v>
      </c>
    </row>
    <row r="24" spans="1:9" ht="15" customHeight="1">
      <c r="A24" s="92" t="s">
        <v>308</v>
      </c>
      <c r="B24" s="93" t="s">
        <v>309</v>
      </c>
      <c r="C24" s="95" t="s">
        <v>6</v>
      </c>
      <c r="D24" s="93" t="s">
        <v>310</v>
      </c>
      <c r="E24" s="93" t="s">
        <v>311</v>
      </c>
      <c r="F24" s="94">
        <f>18339/10000</f>
        <v>1.8339</v>
      </c>
      <c r="G24" s="93" t="s">
        <v>312</v>
      </c>
      <c r="H24" s="93" t="s">
        <v>313</v>
      </c>
      <c r="I24" s="95" t="s">
        <v>6</v>
      </c>
    </row>
    <row r="25" spans="1:9" ht="16.5" customHeight="1">
      <c r="A25" s="92" t="s">
        <v>314</v>
      </c>
      <c r="B25" s="93" t="s">
        <v>315</v>
      </c>
      <c r="C25" s="94">
        <f>472008.42/10000</f>
        <v>47.200842</v>
      </c>
      <c r="D25" s="93" t="s">
        <v>316</v>
      </c>
      <c r="E25" s="93" t="s">
        <v>317</v>
      </c>
      <c r="F25" s="95" t="s">
        <v>6</v>
      </c>
      <c r="G25" s="93" t="s">
        <v>318</v>
      </c>
      <c r="H25" s="93" t="s">
        <v>319</v>
      </c>
      <c r="I25" s="95" t="s">
        <v>6</v>
      </c>
    </row>
    <row r="26" spans="1:9" ht="15" customHeight="1">
      <c r="A26" s="92" t="s">
        <v>320</v>
      </c>
      <c r="B26" s="93" t="s">
        <v>321</v>
      </c>
      <c r="C26" s="95" t="s">
        <v>6</v>
      </c>
      <c r="D26" s="93" t="s">
        <v>322</v>
      </c>
      <c r="E26" s="93" t="s">
        <v>323</v>
      </c>
      <c r="F26" s="95" t="s">
        <v>6</v>
      </c>
      <c r="G26" s="93" t="s">
        <v>324</v>
      </c>
      <c r="H26" s="93" t="s">
        <v>325</v>
      </c>
      <c r="I26" s="95" t="s">
        <v>6</v>
      </c>
    </row>
    <row r="27" spans="1:9" ht="15" customHeight="1">
      <c r="A27" s="92" t="s">
        <v>326</v>
      </c>
      <c r="B27" s="93" t="s">
        <v>327</v>
      </c>
      <c r="C27" s="94">
        <f>1850125/10000</f>
        <v>185.0125</v>
      </c>
      <c r="D27" s="93" t="s">
        <v>328</v>
      </c>
      <c r="E27" s="93" t="s">
        <v>329</v>
      </c>
      <c r="F27" s="95" t="s">
        <v>6</v>
      </c>
      <c r="G27" s="93" t="s">
        <v>330</v>
      </c>
      <c r="H27" s="93" t="s">
        <v>331</v>
      </c>
      <c r="I27" s="95" t="s">
        <v>6</v>
      </c>
    </row>
    <row r="28" spans="1:9" ht="15" customHeight="1">
      <c r="A28" s="92" t="s">
        <v>332</v>
      </c>
      <c r="B28" s="93" t="s">
        <v>333</v>
      </c>
      <c r="C28" s="95" t="s">
        <v>6</v>
      </c>
      <c r="D28" s="93" t="s">
        <v>334</v>
      </c>
      <c r="E28" s="93" t="s">
        <v>335</v>
      </c>
      <c r="F28" s="95" t="s">
        <v>6</v>
      </c>
      <c r="G28" s="93" t="s">
        <v>336</v>
      </c>
      <c r="H28" s="93" t="s">
        <v>337</v>
      </c>
      <c r="I28" s="95" t="s">
        <v>6</v>
      </c>
    </row>
    <row r="29" spans="1:9" ht="15" customHeight="1">
      <c r="A29" s="92" t="s">
        <v>338</v>
      </c>
      <c r="B29" s="93" t="s">
        <v>167</v>
      </c>
      <c r="C29" s="94">
        <f>823738/10000</f>
        <v>82.3738</v>
      </c>
      <c r="D29" s="93" t="s">
        <v>339</v>
      </c>
      <c r="E29" s="93" t="s">
        <v>340</v>
      </c>
      <c r="F29" s="95" t="s">
        <v>6</v>
      </c>
      <c r="G29" s="93" t="s">
        <v>341</v>
      </c>
      <c r="H29" s="93" t="s">
        <v>342</v>
      </c>
      <c r="I29" s="95" t="s">
        <v>6</v>
      </c>
    </row>
    <row r="30" spans="1:9" ht="15" customHeight="1">
      <c r="A30" s="92" t="s">
        <v>343</v>
      </c>
      <c r="B30" s="93" t="s">
        <v>344</v>
      </c>
      <c r="C30" s="95" t="s">
        <v>6</v>
      </c>
      <c r="D30" s="93" t="s">
        <v>345</v>
      </c>
      <c r="E30" s="93" t="s">
        <v>346</v>
      </c>
      <c r="F30" s="94">
        <f>151867.13/10000</f>
        <v>15.186713000000001</v>
      </c>
      <c r="G30" s="93" t="s">
        <v>347</v>
      </c>
      <c r="H30" s="93" t="s">
        <v>348</v>
      </c>
      <c r="I30" s="95" t="s">
        <v>6</v>
      </c>
    </row>
    <row r="31" spans="1:9" ht="15" customHeight="1">
      <c r="A31" s="92" t="s">
        <v>349</v>
      </c>
      <c r="B31" s="93" t="s">
        <v>350</v>
      </c>
      <c r="C31" s="95" t="s">
        <v>6</v>
      </c>
      <c r="D31" s="93" t="s">
        <v>351</v>
      </c>
      <c r="E31" s="93" t="s">
        <v>352</v>
      </c>
      <c r="F31" s="94">
        <f>282532/10000</f>
        <v>28.2532</v>
      </c>
      <c r="G31" s="93" t="s">
        <v>353</v>
      </c>
      <c r="H31" s="93" t="s">
        <v>354</v>
      </c>
      <c r="I31" s="95" t="s">
        <v>6</v>
      </c>
    </row>
    <row r="32" spans="1:9" ht="15" customHeight="1">
      <c r="A32" s="92" t="s">
        <v>355</v>
      </c>
      <c r="B32" s="93" t="s">
        <v>356</v>
      </c>
      <c r="C32" s="94">
        <f>993165.05/10000</f>
        <v>99.316505</v>
      </c>
      <c r="D32" s="93" t="s">
        <v>357</v>
      </c>
      <c r="E32" s="93" t="s">
        <v>358</v>
      </c>
      <c r="F32" s="95" t="s">
        <v>6</v>
      </c>
      <c r="G32" s="93" t="s">
        <v>359</v>
      </c>
      <c r="H32" s="93" t="s">
        <v>360</v>
      </c>
      <c r="I32" s="95" t="s">
        <v>6</v>
      </c>
    </row>
    <row r="33" spans="1:9" ht="15" customHeight="1">
      <c r="A33" s="92" t="s">
        <v>361</v>
      </c>
      <c r="B33" s="93" t="s">
        <v>362</v>
      </c>
      <c r="C33" s="95" t="s">
        <v>6</v>
      </c>
      <c r="D33" s="93" t="s">
        <v>363</v>
      </c>
      <c r="E33" s="93" t="s">
        <v>364</v>
      </c>
      <c r="F33" s="94">
        <f>1224350/10000</f>
        <v>122.435</v>
      </c>
      <c r="G33" s="93" t="s">
        <v>365</v>
      </c>
      <c r="H33" s="93" t="s">
        <v>366</v>
      </c>
      <c r="I33" s="95" t="s">
        <v>6</v>
      </c>
    </row>
    <row r="34" spans="1:9" ht="15" customHeight="1">
      <c r="A34" s="92" t="s">
        <v>367</v>
      </c>
      <c r="B34" s="93" t="s">
        <v>368</v>
      </c>
      <c r="C34" s="95" t="s">
        <v>6</v>
      </c>
      <c r="D34" s="93" t="s">
        <v>369</v>
      </c>
      <c r="E34" s="93" t="s">
        <v>370</v>
      </c>
      <c r="F34" s="95" t="s">
        <v>6</v>
      </c>
      <c r="G34" s="93" t="s">
        <v>6</v>
      </c>
      <c r="H34" s="93" t="s">
        <v>6</v>
      </c>
      <c r="I34" s="95" t="s">
        <v>6</v>
      </c>
    </row>
    <row r="35" spans="1:9" ht="15" customHeight="1">
      <c r="A35" s="92" t="s">
        <v>6</v>
      </c>
      <c r="B35" s="93" t="s">
        <v>6</v>
      </c>
      <c r="C35" s="95" t="s">
        <v>6</v>
      </c>
      <c r="D35" s="93" t="s">
        <v>371</v>
      </c>
      <c r="E35" s="93" t="s">
        <v>372</v>
      </c>
      <c r="F35" s="94">
        <f>30613.02/10000</f>
        <v>3.061302</v>
      </c>
      <c r="G35" s="93" t="s">
        <v>6</v>
      </c>
      <c r="H35" s="93" t="s">
        <v>6</v>
      </c>
      <c r="I35" s="95" t="s">
        <v>6</v>
      </c>
    </row>
    <row r="36" spans="1:9" ht="15" customHeight="1">
      <c r="A36" s="96" t="s">
        <v>373</v>
      </c>
      <c r="B36" s="97"/>
      <c r="C36" s="94">
        <f>18768337.58/10000</f>
        <v>1876.8337579999998</v>
      </c>
      <c r="D36" s="97" t="s">
        <v>374</v>
      </c>
      <c r="E36" s="97"/>
      <c r="F36" s="97" t="s">
        <v>6</v>
      </c>
      <c r="G36" s="97" t="s">
        <v>6</v>
      </c>
      <c r="H36" s="97" t="s">
        <v>6</v>
      </c>
      <c r="I36" s="94">
        <f>1766277.63/10000</f>
        <v>176.627763</v>
      </c>
    </row>
    <row r="37" spans="1:9" ht="15" customHeight="1">
      <c r="A37" s="98" t="s">
        <v>375</v>
      </c>
      <c r="B37" s="99"/>
      <c r="C37" s="99"/>
      <c r="D37" s="99"/>
      <c r="E37" s="99"/>
      <c r="F37" s="99"/>
      <c r="G37" s="99"/>
      <c r="H37" s="99"/>
      <c r="I37" s="100"/>
    </row>
    <row r="39" ht="12.75">
      <c r="E39" s="49" t="s">
        <v>376</v>
      </c>
    </row>
  </sheetData>
  <sheetProtection/>
  <mergeCells count="15">
    <mergeCell ref="A1:B1"/>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1.02" right="0.75" top="1" bottom="1" header="0.51" footer="0.51"/>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L12"/>
  <sheetViews>
    <sheetView zoomScaleSheetLayoutView="100" workbookViewId="0" topLeftCell="A1">
      <selection activeCell="H18" sqref="H18"/>
    </sheetView>
  </sheetViews>
  <sheetFormatPr defaultColWidth="10.28125" defaultRowHeight="12.75"/>
  <cols>
    <col min="1" max="12" width="11.57421875" style="6" customWidth="1"/>
    <col min="13" max="16384" width="10.28125" style="6" customWidth="1"/>
  </cols>
  <sheetData>
    <row r="1" spans="1:8" s="1" customFormat="1" ht="14.25">
      <c r="A1" s="7" t="s">
        <v>377</v>
      </c>
      <c r="G1" s="8"/>
      <c r="H1" s="8"/>
    </row>
    <row r="2" spans="1:12" s="2" customFormat="1" ht="30" customHeight="1">
      <c r="A2" s="9" t="s">
        <v>378</v>
      </c>
      <c r="B2" s="9"/>
      <c r="C2" s="9"/>
      <c r="D2" s="9"/>
      <c r="E2" s="9"/>
      <c r="F2" s="9"/>
      <c r="G2" s="9"/>
      <c r="H2" s="9"/>
      <c r="I2" s="9"/>
      <c r="J2" s="9"/>
      <c r="K2" s="9"/>
      <c r="L2" s="9"/>
    </row>
    <row r="3" s="3" customFormat="1" ht="10.5" customHeight="1">
      <c r="L3" s="50" t="s">
        <v>379</v>
      </c>
    </row>
    <row r="4" spans="1:12" s="3" customFormat="1" ht="15" customHeight="1">
      <c r="A4" s="11" t="s">
        <v>3</v>
      </c>
      <c r="B4" s="12"/>
      <c r="C4" s="12"/>
      <c r="D4" s="12"/>
      <c r="E4" s="12"/>
      <c r="F4" s="12"/>
      <c r="G4" s="12"/>
      <c r="H4" s="12"/>
      <c r="I4" s="12"/>
      <c r="J4" s="12"/>
      <c r="K4" s="13"/>
      <c r="L4" s="76" t="s">
        <v>4</v>
      </c>
    </row>
    <row r="5" spans="1:12" s="4" customFormat="1" ht="27.75" customHeight="1">
      <c r="A5" s="58" t="s">
        <v>380</v>
      </c>
      <c r="B5" s="59"/>
      <c r="C5" s="59"/>
      <c r="D5" s="59"/>
      <c r="E5" s="59"/>
      <c r="F5" s="60"/>
      <c r="G5" s="61" t="s">
        <v>381</v>
      </c>
      <c r="H5" s="59"/>
      <c r="I5" s="59"/>
      <c r="J5" s="59"/>
      <c r="K5" s="59"/>
      <c r="L5" s="77"/>
    </row>
    <row r="6" spans="1:12" s="4" customFormat="1" ht="30" customHeight="1">
      <c r="A6" s="62" t="s">
        <v>125</v>
      </c>
      <c r="B6" s="63" t="s">
        <v>382</v>
      </c>
      <c r="C6" s="64" t="s">
        <v>383</v>
      </c>
      <c r="D6" s="65"/>
      <c r="E6" s="66"/>
      <c r="F6" s="67" t="s">
        <v>384</v>
      </c>
      <c r="G6" s="68" t="s">
        <v>125</v>
      </c>
      <c r="H6" s="63" t="s">
        <v>382</v>
      </c>
      <c r="I6" s="64" t="s">
        <v>383</v>
      </c>
      <c r="J6" s="65"/>
      <c r="K6" s="66"/>
      <c r="L6" s="78" t="s">
        <v>384</v>
      </c>
    </row>
    <row r="7" spans="1:12" s="4" customFormat="1" ht="30" customHeight="1">
      <c r="A7" s="69"/>
      <c r="B7" s="70"/>
      <c r="C7" s="70" t="s">
        <v>121</v>
      </c>
      <c r="D7" s="70" t="s">
        <v>385</v>
      </c>
      <c r="E7" s="70" t="s">
        <v>386</v>
      </c>
      <c r="F7" s="67"/>
      <c r="G7" s="71"/>
      <c r="H7" s="70"/>
      <c r="I7" s="70" t="s">
        <v>121</v>
      </c>
      <c r="J7" s="70" t="s">
        <v>385</v>
      </c>
      <c r="K7" s="70" t="s">
        <v>386</v>
      </c>
      <c r="L7" s="79"/>
    </row>
    <row r="8" spans="1:12" s="4" customFormat="1" ht="27.75" customHeight="1">
      <c r="A8" s="72">
        <v>1</v>
      </c>
      <c r="B8" s="73">
        <v>2</v>
      </c>
      <c r="C8" s="73">
        <v>3</v>
      </c>
      <c r="D8" s="73">
        <v>4</v>
      </c>
      <c r="E8" s="73">
        <v>5</v>
      </c>
      <c r="F8" s="73">
        <v>6</v>
      </c>
      <c r="G8" s="73">
        <v>7</v>
      </c>
      <c r="H8" s="73">
        <v>8</v>
      </c>
      <c r="I8" s="73">
        <v>9</v>
      </c>
      <c r="J8" s="73">
        <v>10</v>
      </c>
      <c r="K8" s="73">
        <v>11</v>
      </c>
      <c r="L8" s="80">
        <v>12</v>
      </c>
    </row>
    <row r="9" spans="1:12" s="5" customFormat="1" ht="42.75" customHeight="1">
      <c r="A9" s="74"/>
      <c r="B9" s="75"/>
      <c r="C9" s="75"/>
      <c r="D9" s="75"/>
      <c r="E9" s="75"/>
      <c r="F9" s="75"/>
      <c r="G9" s="75"/>
      <c r="H9" s="75"/>
      <c r="I9" s="75"/>
      <c r="J9" s="75"/>
      <c r="K9" s="81"/>
      <c r="L9" s="82"/>
    </row>
    <row r="10" spans="1:12" s="6" customFormat="1" ht="45" customHeight="1">
      <c r="A10" s="46" t="s">
        <v>387</v>
      </c>
      <c r="B10" s="47"/>
      <c r="C10" s="47"/>
      <c r="D10" s="47"/>
      <c r="E10" s="47"/>
      <c r="F10" s="47"/>
      <c r="G10" s="47"/>
      <c r="H10" s="47"/>
      <c r="I10" s="47"/>
      <c r="J10" s="47"/>
      <c r="K10" s="47"/>
      <c r="L10" s="47"/>
    </row>
    <row r="12" ht="14.25">
      <c r="F12" s="49" t="s">
        <v>388</v>
      </c>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I21"/>
  <sheetViews>
    <sheetView zoomScaleSheetLayoutView="100" workbookViewId="0" topLeftCell="A1">
      <selection activeCell="I21" sqref="I21"/>
    </sheetView>
  </sheetViews>
  <sheetFormatPr defaultColWidth="10.28125" defaultRowHeight="12.75"/>
  <cols>
    <col min="1" max="2" width="5.28125" style="6" customWidth="1"/>
    <col min="3" max="3" width="12.57421875" style="6" customWidth="1"/>
    <col min="4" max="9" width="19.00390625" style="6" customWidth="1"/>
    <col min="10" max="16384" width="10.28125" style="6" customWidth="1"/>
  </cols>
  <sheetData>
    <row r="1" spans="1:8" s="1" customFormat="1" ht="14.25">
      <c r="A1" s="7" t="s">
        <v>389</v>
      </c>
      <c r="G1" s="8"/>
      <c r="H1" s="8"/>
    </row>
    <row r="2" spans="1:9" s="2" customFormat="1" ht="30" customHeight="1">
      <c r="A2" s="9" t="s">
        <v>390</v>
      </c>
      <c r="B2" s="9"/>
      <c r="C2" s="9"/>
      <c r="D2" s="9"/>
      <c r="E2" s="9"/>
      <c r="F2" s="9"/>
      <c r="G2" s="9"/>
      <c r="H2" s="9"/>
      <c r="I2" s="9"/>
    </row>
    <row r="3" spans="1:9" s="3" customFormat="1" ht="10.5" customHeight="1">
      <c r="A3" s="10"/>
      <c r="B3" s="10"/>
      <c r="C3" s="10"/>
      <c r="I3" s="50" t="s">
        <v>391</v>
      </c>
    </row>
    <row r="4" spans="1:9" s="3" customFormat="1" ht="15" customHeight="1">
      <c r="A4" s="11" t="s">
        <v>392</v>
      </c>
      <c r="B4" s="10"/>
      <c r="C4" s="10"/>
      <c r="D4" s="12"/>
      <c r="E4" s="12"/>
      <c r="F4" s="12"/>
      <c r="G4" s="12"/>
      <c r="H4" s="13"/>
      <c r="I4" s="50" t="s">
        <v>393</v>
      </c>
    </row>
    <row r="5" spans="1:9" s="4" customFormat="1" ht="20.25" customHeight="1">
      <c r="A5" s="14" t="s">
        <v>394</v>
      </c>
      <c r="B5" s="15"/>
      <c r="C5" s="15"/>
      <c r="D5" s="16" t="s">
        <v>90</v>
      </c>
      <c r="E5" s="17" t="s">
        <v>395</v>
      </c>
      <c r="F5" s="18" t="s">
        <v>198</v>
      </c>
      <c r="G5" s="19"/>
      <c r="H5" s="19"/>
      <c r="I5" s="51" t="s">
        <v>99</v>
      </c>
    </row>
    <row r="6" spans="1:9" s="4" customFormat="1" ht="27" customHeight="1">
      <c r="A6" s="20" t="s">
        <v>396</v>
      </c>
      <c r="B6" s="21"/>
      <c r="C6" s="21" t="s">
        <v>114</v>
      </c>
      <c r="D6" s="22"/>
      <c r="E6" s="23"/>
      <c r="F6" s="23" t="s">
        <v>121</v>
      </c>
      <c r="G6" s="23" t="s">
        <v>397</v>
      </c>
      <c r="H6" s="22" t="s">
        <v>174</v>
      </c>
      <c r="I6" s="52"/>
    </row>
    <row r="7" spans="1:9" s="4" customFormat="1" ht="18" customHeight="1">
      <c r="A7" s="20"/>
      <c r="B7" s="21"/>
      <c r="C7" s="21"/>
      <c r="D7" s="22"/>
      <c r="E7" s="23"/>
      <c r="F7" s="23"/>
      <c r="G7" s="23"/>
      <c r="H7" s="22"/>
      <c r="I7" s="52"/>
    </row>
    <row r="8" spans="1:9" s="4" customFormat="1" ht="22.5" customHeight="1">
      <c r="A8" s="20"/>
      <c r="B8" s="21"/>
      <c r="C8" s="21"/>
      <c r="D8" s="24"/>
      <c r="E8" s="25"/>
      <c r="F8" s="25"/>
      <c r="G8" s="25"/>
      <c r="H8" s="24"/>
      <c r="I8" s="53"/>
    </row>
    <row r="9" spans="1:9" s="4" customFormat="1" ht="22.5" customHeight="1">
      <c r="A9" s="26" t="s">
        <v>11</v>
      </c>
      <c r="B9" s="27"/>
      <c r="C9" s="28"/>
      <c r="D9" s="21">
        <v>1</v>
      </c>
      <c r="E9" s="21">
        <v>2</v>
      </c>
      <c r="F9" s="21">
        <v>3</v>
      </c>
      <c r="G9" s="21">
        <v>4</v>
      </c>
      <c r="H9" s="29">
        <v>5</v>
      </c>
      <c r="I9" s="54">
        <v>6</v>
      </c>
    </row>
    <row r="10" spans="1:9" s="4" customFormat="1" ht="22.5" customHeight="1">
      <c r="A10" s="30" t="s">
        <v>125</v>
      </c>
      <c r="B10" s="31"/>
      <c r="C10" s="32"/>
      <c r="D10" s="33"/>
      <c r="E10" s="33"/>
      <c r="F10" s="33"/>
      <c r="G10" s="33"/>
      <c r="H10" s="34"/>
      <c r="I10" s="55"/>
    </row>
    <row r="11" spans="1:9" s="5" customFormat="1" ht="22.5" customHeight="1">
      <c r="A11" s="20"/>
      <c r="B11" s="21"/>
      <c r="C11" s="35"/>
      <c r="D11" s="36"/>
      <c r="E11" s="36"/>
      <c r="F11" s="36"/>
      <c r="G11" s="37"/>
      <c r="H11" s="38"/>
      <c r="I11" s="56"/>
    </row>
    <row r="12" spans="1:9" s="5" customFormat="1" ht="22.5" customHeight="1">
      <c r="A12" s="20"/>
      <c r="B12" s="21"/>
      <c r="C12" s="39"/>
      <c r="D12" s="36"/>
      <c r="E12" s="36"/>
      <c r="F12" s="36"/>
      <c r="G12" s="36"/>
      <c r="H12" s="40"/>
      <c r="I12" s="56"/>
    </row>
    <row r="13" spans="1:9" s="5" customFormat="1" ht="22.5" customHeight="1">
      <c r="A13" s="20"/>
      <c r="B13" s="21"/>
      <c r="C13" s="35"/>
      <c r="D13" s="36"/>
      <c r="E13" s="36"/>
      <c r="F13" s="36"/>
      <c r="G13" s="36"/>
      <c r="H13" s="40"/>
      <c r="I13" s="56"/>
    </row>
    <row r="14" spans="1:9" s="5" customFormat="1" ht="22.5" customHeight="1">
      <c r="A14" s="20"/>
      <c r="B14" s="21"/>
      <c r="C14" s="39"/>
      <c r="D14" s="36"/>
      <c r="E14" s="36"/>
      <c r="F14" s="36"/>
      <c r="G14" s="36"/>
      <c r="H14" s="40"/>
      <c r="I14" s="56"/>
    </row>
    <row r="15" spans="1:9" s="5" customFormat="1" ht="22.5" customHeight="1">
      <c r="A15" s="20"/>
      <c r="B15" s="21"/>
      <c r="C15" s="39"/>
      <c r="D15" s="36"/>
      <c r="E15" s="36"/>
      <c r="F15" s="36"/>
      <c r="G15" s="36"/>
      <c r="H15" s="40"/>
      <c r="I15" s="56"/>
    </row>
    <row r="16" spans="1:9" s="5" customFormat="1" ht="22.5" customHeight="1">
      <c r="A16" s="41"/>
      <c r="B16" s="42"/>
      <c r="C16" s="43"/>
      <c r="D16" s="44"/>
      <c r="E16" s="44"/>
      <c r="F16" s="44"/>
      <c r="G16" s="44"/>
      <c r="H16" s="45"/>
      <c r="I16" s="57"/>
    </row>
    <row r="17" spans="1:9" s="6" customFormat="1" ht="32.25" customHeight="1">
      <c r="A17" s="46" t="s">
        <v>398</v>
      </c>
      <c r="B17" s="47"/>
      <c r="C17" s="47"/>
      <c r="D17" s="47"/>
      <c r="E17" s="47"/>
      <c r="F17" s="47"/>
      <c r="G17" s="47"/>
      <c r="H17" s="47"/>
      <c r="I17" s="47"/>
    </row>
    <row r="18" ht="14.25">
      <c r="A18" s="48"/>
    </row>
    <row r="19" spans="1:6" ht="14.25">
      <c r="A19" s="48"/>
      <c r="F19" s="49" t="s">
        <v>399</v>
      </c>
    </row>
    <row r="20" ht="14.25">
      <c r="A20" s="48"/>
    </row>
    <row r="21" ht="14.25">
      <c r="A21" s="4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2017-08-17T08:02:51Z</dcterms:created>
  <dcterms:modified xsi:type="dcterms:W3CDTF">2017-08-21T09:37:00Z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